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D:\Escritoriio\MANIFESTACION 2\MANIFESTACION 7\"/>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<sst xmlns="http://schemas.openxmlformats.org/spreadsheetml/2006/main" count="3200" uniqueCount="2717">
  <si>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</si>
  <si>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</si>
  <si>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</si>
  <si>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</si>
  <si>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</si>
  <si>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</si>
  <si>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</si>
  <si>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</si>
  <si>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</si>
  <si>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</si>
  <si>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</si>
  <si>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</si>
  <si>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</si>
  <si>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</si>
  <si>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</si>
  <si>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</si>
  <si>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</si>
  <si>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</si>
  <si>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</si>
  <si>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</si>
  <si>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</si>
  <si>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</si>
  <si>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</si>
  <si>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</si>
  <si>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</si>
  <si>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</si>
  <si>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</si>
  <si>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</si>
  <si>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</si>
  <si>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</si>
  <si>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</si>
  <si>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</si>
  <si>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</si>
  <si>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</si>
  <si>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</si>
  <si>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</si>
  <si>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</si>
  <si>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</si>
  <si>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</si>
  <si>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</si>
  <si>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</si>
  <si>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</si>
  <si>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</si>
  <si>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</si>
  <si>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</si>
  <si>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</si>
  <si>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</si>
  <si>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</si>
  <si>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</si>
  <si>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</si>
  <si>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</si>
  <si>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</si>
  <si>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</si>
  <si>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</si>
  <si>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</si>
  <si>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</si>
  <si>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</si>
  <si>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</si>
  <si>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</si>
  <si>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</si>
  <si>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</si>
  <si>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</si>
  <si>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</si>
  <si>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</si>
  <si>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</si>
  <si>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</si>
  <si>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</si>
  <si>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</si>
  <si>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</si>
  <si>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</si>
  <si>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</si>
  <si>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</si>
  <si>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</si>
  <si>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</si>
  <si>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</si>
  <si>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</si>
  <si>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</si>
  <si>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</si>
  <si>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</si>
  <si>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</si>
  <si>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</si>
  <si>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</si>
  <si>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</si>
  <si>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</si>
  <si>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</si>
  <si>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</si>
  <si>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</si>
  <si>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</si>
  <si>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</si>
  <si>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</si>
  <si>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</si>
  <si>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</si>
  <si>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</si>
  <si>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</si>
  <si>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</si>
  <si>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</si>
  <si>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</si>
  <si>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</si>
  <si>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</si>
  <si>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</si>
  <si>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</si>
  <si>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</si>
  <si>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</si>
  <si>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</si>
  <si>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</si>
  <si>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</si>
  <si>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</si>
  <si>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</si>
  <si>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</si>
  <si>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</si>
  <si>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</si>
  <si>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</si>
  <si>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</si>
  <si>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</si>
  <si>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</si>
  <si>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</si>
  <si>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</si>
  <si>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</si>
  <si>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</si>
  <si>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</si>
  <si>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</si>
  <si>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</si>
  <si>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</si>
  <si>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</si>
  <si>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</si>
  <si>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</si>
  <si>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</si>
  <si>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</si>
  <si>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</si>
  <si>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</si>
  <si>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</si>
  <si>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</si>
  <si>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</si>
  <si>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</si>
  <si>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</si>
  <si>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</si>
  <si>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</si>
  <si>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</si>
  <si>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</si>
  <si>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</si>
  <si>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</si>
  <si>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</si>
  <si>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</si>
  <si>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</si>
  <si>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</si>
  <si>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</si>
  <si>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</si>
  <si>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</si>
  <si>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</si>
  <si>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</si>
  <si>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</si>
  <si>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</si>
  <si>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</si>
  <si>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</si>
  <si>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</si>
  <si>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</si>
  <si>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</si>
  <si>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</si>
  <si>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</si>
  <si>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</si>
  <si>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</si>
  <si>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</si>
  <si>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</si>
  <si>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</si>
  <si>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</si>
  <si>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</si>
  <si>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</si>
  <si>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</si>
  <si>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</si>
  <si>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</si>
  <si>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</si>
  <si>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</si>
  <si>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</si>
  <si>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</si>
  <si>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</si>
  <si>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</si>
  <si>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</si>
  <si>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</si>
  <si>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</si>
  <si>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</si>
  <si>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</si>
  <si>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</si>
  <si>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</si>
  <si>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</si>
  <si>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</si>
  <si>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</si>
  <si>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</si>
  <si>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</si>
  <si>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</si>
  <si>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</si>
  <si>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</si>
  <si>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</si>
  <si>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</si>
  <si>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</si>
  <si>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</si>
  <si>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</si>
  <si>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</si>
  <si>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</si>
  <si>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</si>
  <si>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</si>
  <si>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</si>
  <si>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</si>
  <si>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</si>
  <si>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</si>
  <si>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</si>
  <si>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</si>
  <si>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</si>
  <si>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</si>
  <si>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</si>
  <si>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</si>
  <si>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</si>
  <si>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</si>
  <si>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</si>
  <si>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</si>
  <si>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</si>
  <si>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</si>
  <si>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</si>
  <si>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</si>
  <si>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</si>
  <si>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</si>
  <si>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</si>
  <si>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</si>
  <si>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</si>
  <si>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</si>
  <si>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</si>
  <si>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</si>
  <si>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</si>
  <si>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</si>
  <si>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</si>
  <si>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</si>
  <si>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</si>
  <si>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</si>
  <si>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</si>
  <si>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</si>
  <si>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</si>
  <si>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</si>
  <si>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</si>
  <si>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</si>
  <si>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</si>
  <si>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</si>
  <si>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</si>
  <si>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</si>
  <si>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</si>
  <si>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</si>
  <si>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</si>
  <si>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</si>
  <si>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</si>
  <si>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</si>
  <si>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</si>
  <si>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</si>
  <si>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</si>
  <si>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</si>
  <si>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</si>
  <si>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</si>
  <si>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</si>
  <si>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</si>
  <si>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</si>
  <si>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</si>
  <si>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</si>
  <si>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</si>
  <si>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</si>
  <si>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</si>
  <si>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</si>
  <si>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</si>
  <si>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</si>
  <si>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</si>
  <si>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</si>
  <si>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</si>
  <si>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</si>
  <si>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</si>
  <si>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</si>
  <si>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</si>
  <si>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</si>
  <si>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</si>
  <si>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</si>
  <si>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</si>
  <si>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</si>
  <si>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</si>
  <si>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</si>
  <si>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</si>
  <si>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</si>
  <si>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</si>
  <si>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</si>
  <si>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</si>
  <si>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</si>
  <si>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</si>
  <si>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</si>
  <si>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</si>
  <si>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</si>
  <si>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</si>
  <si>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</si>
  <si>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</si>
  <si>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</si>
  <si>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</si>
  <si>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</si>
  <si>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</si>
  <si>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</si>
  <si>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</si>
  <si>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</si>
  <si>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</si>
  <si>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</si>
  <si>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</si>
  <si>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</si>
  <si>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</si>
  <si>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</si>
  <si>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</si>
  <si>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</si>
  <si>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</si>
  <si>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</si>
  <si>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</si>
  <si>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</si>
  <si>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</si>
  <si>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</si>
  <si>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</si>
  <si>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</si>
  <si>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</si>
  <si>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</si>
  <si>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</si>
  <si>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</si>
  <si>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</si>
  <si>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</si>
  <si>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</si>
  <si>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</si>
  <si>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</si>
  <si>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</si>
  <si>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</si>
  <si>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</si>
  <si>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</si>
  <si>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</si>
  <si>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</si>
  <si>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</si>
  <si>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</si>
  <si>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</si>
  <si>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</si>
  <si>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</si>
  <si>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</si>
  <si>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</si>
  <si>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</si>
  <si>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</si>
  <si>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</si>
  <si>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</si>
  <si>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</si>
  <si>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</si>
  <si>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</si>
  <si>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</si>
  <si>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</si>
  <si>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</si>
  <si>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</si>
  <si>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</si>
  <si>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</si>
  <si>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</si>
  <si>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</si>
  <si>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</si>
  <si>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</si>
  <si>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</si>
  <si>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</si>
  <si>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</si>
  <si>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</si>
  <si>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</si>
  <si>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</si>
  <si>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</si>
  <si>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</si>
  <si>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</si>
  <si>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</si>
  <si>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</si>
  <si>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</si>
  <si>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</si>
  <si>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</si>
  <si>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</si>
  <si>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</si>
  <si>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</si>
  <si>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</si>
  <si>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</si>
  <si>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</si>
  <si>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</si>
  <si>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</si>
  <si>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</si>
  <si>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</si>
  <si>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</si>
  <si>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</si>
  <si>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</si>
  <si>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</si>
  <si>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</si>
  <si>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</si>
  <si>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</si>
  <si>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</si>
  <si>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</si>
  <si>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</si>
  <si>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</si>
  <si>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</si>
  <si>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</si>
  <si>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</si>
  <si>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</si>
  <si>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</si>
  <si>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</si>
  <si>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</si>
  <si>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</si>
  <si>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</si>
  <si>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</si>
  <si>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</si>
  <si>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</si>
  <si>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</si>
  <si>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</si>
  <si>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</si>
  <si>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</si>
  <si>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</si>
  <si>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</si>
  <si>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</si>
  <si>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</si>
  <si>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</si>
  <si>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</si>
  <si>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</si>
  <si>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</si>
  <si>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</si>
  <si>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</si>
  <si>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</si>
  <si>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</si>
  <si>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</si>
  <si>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</si>
  <si>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</si>
  <si>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</si>
  <si>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</si>
  <si>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</si>
  <si>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</si>
  <si>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</si>
  <si>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</si>
  <si>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</si>
  <si>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</si>
  <si>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</si>
  <si>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</si>
  <si>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</si>
  <si>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</si>
  <si>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</si>
  <si>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</si>
  <si>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</si>
  <si>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</si>
  <si>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</si>
  <si>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</si>
  <si>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</si>
  <si>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</si>
  <si>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</si>
  <si>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</si>
  <si>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</si>
  <si>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</si>
  <si>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</si>
  <si>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</si>
  <si>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</si>
  <si>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</si>
  <si>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</si>
  <si>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</si>
  <si>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</si>
  <si>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</si>
  <si>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</si>
  <si>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</si>
  <si>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</si>
  <si>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</si>
  <si>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</si>
  <si>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</si>
  <si>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</si>
  <si>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</si>
  <si>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</si>
  <si>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</si>
  <si>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</si>
  <si>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</si>
  <si>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</si>
  <si>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</si>
  <si>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</si>
  <si>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</si>
  <si>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</si>
  <si>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</si>
  <si>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</si>
  <si>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</si>
  <si>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</si>
  <si>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</si>
  <si>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</si>
  <si>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</si>
  <si>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</si>
  <si>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</si>
  <si>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</si>
  <si>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</si>
  <si>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</si>
  <si>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</si>
  <si>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</si>
  <si>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</si>
  <si>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</si>
  <si>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</si>
  <si>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</si>
  <si>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</si>
  <si>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</si>
  <si>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</si>
  <si>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</si>
  <si>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</si>
  <si>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</si>
  <si>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</si>
  <si>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</si>
  <si>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</si>
  <si>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</si>
  <si>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</si>
  <si>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</si>
  <si>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</si>
  <si>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</si>
  <si>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</si>
  <si>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</si>
  <si>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</si>
  <si>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</si>
  <si>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</si>
  <si>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</si>
  <si>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</si>
  <si>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</si>
  <si>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</si>
  <si>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</si>
  <si>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</si>
  <si>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</si>
  <si>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</si>
  <si>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</si>
  <si>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</si>
  <si>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</si>
  <si>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</si>
  <si>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</si>
  <si>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</si>
  <si>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</si>
  <si>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</si>
  <si>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</si>
  <si>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</si>
  <si>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</si>
  <si>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</si>
  <si>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</si>
  <si>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</si>
  <si>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</si>
  <si>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</si>
  <si>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</si>
  <si>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</si>
  <si>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</si>
  <si>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</si>
  <si>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</si>
  <si>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</si>
  <si>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</si>
  <si>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</si>
  <si>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</si>
  <si>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</si>
  <si>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</si>
  <si>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</si>
  <si>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</si>
  <si>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</si>
  <si>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</si>
  <si>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</si>
  <si>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</si>
  <si>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</si>
  <si>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</si>
  <si>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</si>
  <si>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</si>
  <si>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</si>
  <si>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</si>
  <si>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</si>
  <si>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</si>
  <si>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</si>
  <si>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</si>
  <si>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</si>
  <si>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</si>
  <si>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</si>
  <si>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</si>
  <si>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</si>
  <si>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</si>
  <si>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</si>
  <si>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</si>
  <si>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</si>
  <si>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</si>
  <si>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</si>
  <si>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</si>
  <si>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</si>
  <si>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</si>
  <si>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</si>
  <si>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</si>
  <si>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</si>
  <si>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</si>
  <si>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</si>
  <si>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</si>
  <si>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</si>
  <si>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</si>
  <si>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</si>
  <si>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</si>
  <si>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</si>
  <si>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</si>
  <si>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</si>
  <si>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</si>
  <si>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</si>
  <si>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</si>
  <si>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</si>
  <si>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</si>
  <si>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</si>
  <si>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</si>
  <si>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</si>
  <si>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</si>
  <si>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</si>
  <si>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</si>
  <si>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</si>
  <si>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</si>
  <si>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</si>
  <si>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</si>
  <si>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</si>
  <si>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</si>
  <si>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</si>
  <si>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</si>
  <si>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</si>
  <si>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</si>
  <si>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</si>
  <si>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</si>
  <si>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</si>
  <si>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</si>
  <si>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</si>
  <si>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</si>
  <si>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</si>
  <si>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</si>
  <si>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</si>
  <si>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</si>
  <si>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</si>
  <si>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</si>
  <si>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</si>
  <si>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</si>
  <si>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</si>
  <si>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</si>
  <si>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</si>
  <si>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</si>
  <si>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</si>
  <si>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</si>
  <si>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</si>
  <si>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</si>
  <si>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</si>
  <si>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</si>
  <si>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</si>
  <si>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</si>
  <si>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</si>
  <si>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</si>
  <si>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</si>
  <si>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</si>
  <si>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</si>
  <si>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</si>
  <si>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</si>
  <si>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</si>
  <si>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</si>
  <si>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</si>
  <si>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</si>
  <si>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</si>
  <si>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</si>
  <si>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</si>
  <si>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</si>
  <si>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</si>
  <si>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</si>
  <si>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</si>
  <si>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</si>
  <si>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</si>
  <si>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</si>
  <si>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</si>
  <si>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</si>
  <si>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</si>
  <si>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</si>
  <si>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</si>
  <si>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</si>
  <si>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</si>
  <si>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</si>
  <si>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</si>
  <si>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</si>
  <si>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</si>
  <si>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</si>
  <si>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</si>
  <si>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</si>
  <si>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</si>
  <si>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</si>
  <si>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</si>
  <si>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</si>
  <si>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</si>
  <si>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</si>
  <si>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</si>
  <si>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</si>
  <si>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</si>
  <si>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</si>
  <si>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</si>
  <si>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</si>
  <si>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</si>
  <si>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</si>
  <si>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</si>
  <si>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</si>
  <si>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</si>
  <si>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</si>
  <si>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</si>
  <si>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</si>
  <si>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</si>
  <si>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</si>
  <si>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</si>
  <si>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</si>
  <si>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</si>
  <si>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</si>
  <si>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</si>
  <si>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</si>
  <si>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</si>
  <si>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</si>
  <si>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</si>
  <si>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</si>
  <si>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</si>
  <si>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</si>
  <si>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</si>
  <si>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</si>
  <si>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</si>
  <si>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</si>
  <si>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</si>
  <si>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</si>
  <si>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</si>
  <si>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</si>
  <si>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</si>
  <si>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</si>
  <si>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</si>
  <si>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</si>
  <si>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</si>
  <si>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</si>
  <si>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</si>
  <si>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</si>
  <si>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</si>
  <si>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</si>
  <si>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</si>
  <si>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</si>
  <si>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</si>
  <si>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</si>
  <si>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</si>
  <si>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</si>
  <si>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</si>
  <si>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</si>
  <si>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</si>
  <si>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</si>
  <si>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</si>
  <si>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</si>
  <si>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</si>
  <si>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</si>
  <si>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</si>
  <si>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</si>
  <si>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</si>
  <si>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</si>
  <si>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</si>
  <si>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</si>
  <si>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</si>
  <si>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</si>
  <si>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</si>
  <si>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</si>
  <si>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</si>
  <si>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</si>
  <si>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</si>
  <si>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</si>
  <si>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</si>
  <si>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</si>
  <si>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</si>
  <si>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</si>
  <si>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</si>
  <si>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</si>
  <si>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</si>
  <si>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</si>
  <si>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</si>
  <si>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</si>
  <si>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</si>
  <si>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</si>
  <si>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</si>
  <si>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</si>
  <si>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</si>
  <si>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</si>
  <si>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</si>
  <si>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</si>
  <si>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</si>
  <si>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</si>
  <si>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</si>
  <si>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</si>
  <si>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</si>
  <si>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</si>
  <si>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</si>
  <si>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</si>
  <si>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</si>
  <si>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</si>
  <si>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</si>
  <si>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</si>
  <si>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</si>
  <si>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</si>
  <si>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</si>
  <si>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</si>
  <si>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</si>
  <si>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</si>
  <si>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</si>
  <si>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</si>
  <si>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</si>
  <si>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</si>
  <si>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</si>
  <si>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</si>
  <si>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</si>
  <si>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</si>
  <si>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</si>
  <si>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</si>
  <si>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</si>
  <si>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</si>
  <si>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</si>
  <si>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</si>
  <si>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</si>
  <si>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</si>
  <si>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</si>
  <si>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</si>
  <si>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</si>
  <si>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</si>
  <si>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</si>
  <si>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</si>
  <si>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</si>
  <si>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</si>
  <si>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</si>
  <si>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</si>
  <si>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</si>
  <si>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</si>
  <si>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</si>
  <si>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</si>
  <si>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</si>
  <si>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</si>
  <si>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</si>
  <si>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</si>
  <si>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</si>
  <si>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</si>
  <si>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</si>
  <si>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</si>
  <si>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</si>
  <si>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</si>
  <si>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</si>
  <si>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</si>
  <si>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</si>
  <si>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</si>
  <si>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</si>
  <si>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</si>
  <si>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</si>
  <si>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</si>
  <si>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</si>
  <si>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</si>
  <si>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</si>
  <si>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</si>
  <si>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</si>
  <si>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</si>
  <si>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</si>
  <si>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</si>
  <si>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</si>
  <si>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</si>
  <si>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</si>
  <si>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</si>
  <si>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</si>
  <si>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</si>
  <si>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</si>
  <si>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</si>
  <si>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</si>
  <si>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</si>
  <si>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</si>
  <si>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</si>
  <si>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</si>
  <si>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</si>
  <si>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</si>
  <si>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</si>
  <si>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</si>
  <si>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</si>
  <si>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</si>
  <si>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</si>
  <si>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</si>
  <si>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</si>
  <si>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</si>
  <si>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</si>
  <si>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</si>
  <si>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</si>
  <si>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</si>
  <si>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</si>
  <si>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</si>
  <si>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</si>
  <si>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</si>
  <si>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</si>
  <si>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</si>
  <si>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</si>
  <si>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</si>
  <si>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</si>
  <si>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</si>
  <si>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</si>
  <si>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</si>
  <si>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</si>
  <si>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</si>
  <si>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</si>
  <si>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</si>
  <si>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</si>
  <si>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</si>
  <si>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</si>
  <si>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</si>
  <si>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</si>
  <si>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</si>
  <si>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</si>
  <si>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</si>
  <si>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</si>
  <si>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</si>
  <si>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</si>
  <si>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</si>
  <si>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</si>
  <si>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</si>
  <si>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</si>
  <si>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</si>
  <si>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</si>
  <si>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</si>
  <si>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</si>
  <si>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</si>
  <si>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</si>
  <si>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</si>
  <si>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</si>
  <si>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</si>
  <si>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</si>
  <si>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</si>
  <si>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</si>
  <si>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</si>
  <si>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</si>
  <si>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</si>
  <si>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</si>
  <si>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</si>
  <si>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</si>
  <si>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</si>
  <si>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</si>
  <si>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</si>
  <si>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</si>
  <si>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</si>
  <si>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</si>
  <si>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</si>
  <si>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</si>
  <si>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</si>
  <si>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</si>
  <si>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</si>
  <si>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</si>
  <si>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</si>
  <si>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</si>
  <si>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</si>
  <si>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</si>
  <si>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</si>
  <si>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</si>
  <si>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</si>
  <si>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</si>
  <si>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</si>
  <si>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</si>
  <si>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</si>
  <si>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</si>
  <si>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</si>
  <si>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</si>
  <si>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</si>
  <si>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</si>
  <si>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</si>
  <si>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</si>
  <si>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</si>
  <si>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</si>
  <si>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</si>
  <si>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</si>
  <si>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</si>
  <si>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</si>
  <si>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</si>
  <si>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</si>
  <si>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</si>
  <si>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</si>
  <si>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</si>
  <si>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</si>
  <si>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</si>
  <si>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</si>
  <si>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</si>
  <si>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</si>
  <si>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</si>
  <si>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</si>
  <si>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</si>
  <si>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</si>
  <si>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</si>
  <si>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</si>
  <si>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</si>
  <si>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</si>
  <si>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</si>
  <si>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</si>
  <si>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</si>
  <si>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</si>
  <si>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</si>
  <si>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</si>
  <si>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</si>
  <si>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</si>
  <si>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</si>
  <si>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</si>
  <si>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</si>
  <si>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</si>
  <si>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</si>
  <si>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</si>
  <si>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</si>
  <si>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</si>
  <si>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</si>
  <si>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</si>
  <si>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</si>
  <si>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</si>
  <si>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</si>
  <si>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</si>
  <si>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</si>
  <si>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</si>
  <si>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</si>
  <si>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</si>
  <si>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</si>
  <si>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</si>
  <si>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</si>
  <si>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</si>
  <si>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</si>
  <si>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</si>
  <si>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</si>
  <si>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</si>
  <si>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</si>
  <si>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</si>
  <si>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</si>
  <si>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</si>
  <si>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</si>
  <si>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</si>
  <si>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</si>
  <si>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</si>
  <si>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</si>
  <si>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</si>
  <si>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</si>
  <si>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</si>
  <si>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</si>
  <si>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</si>
  <si>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</si>
  <si>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</si>
  <si>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</si>
  <si>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</si>
  <si>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</si>
  <si>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</si>
  <si>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</si>
  <si>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</si>
  <si>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</si>
  <si>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</si>
  <si>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</si>
  <si>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</si>
  <si>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</si>
  <si>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</si>
  <si>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</si>
  <si>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</si>
  <si>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</si>
  <si>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</si>
  <si>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</si>
  <si>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</si>
  <si>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</si>
  <si>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</si>
  <si>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</si>
  <si>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</si>
  <si>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</si>
  <si>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</si>
  <si>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</si>
  <si>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</si>
  <si>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</si>
  <si>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</si>
  <si>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</si>
  <si>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</si>
  <si>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</si>
  <si>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</si>
  <si>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</si>
  <si>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</si>
  <si>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</si>
  <si>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</si>
  <si>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</si>
  <si>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</si>
  <si>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</si>
  <si>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</si>
  <si>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</si>
  <si>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</si>
  <si>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</si>
  <si>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</si>
  <si>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</si>
  <si>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</si>
  <si>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</si>
  <si>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</si>
  <si>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</si>
  <si>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</si>
  <si>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</si>
  <si>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</si>
  <si>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</si>
  <si>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</si>
  <si>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</si>
  <si>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</si>
  <si>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</si>
  <si>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</si>
  <si>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</si>
  <si>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</si>
  <si>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</si>
  <si>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</si>
  <si>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</si>
  <si>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</si>
  <si>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</si>
  <si>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</si>
  <si>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</si>
  <si>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</si>
  <si>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</si>
  <si>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</si>
  <si>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</si>
  <si>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</si>
  <si>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</si>
  <si>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</si>
  <si>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</si>
  <si>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</si>
  <si>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</si>
  <si>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</si>
  <si>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</si>
  <si>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</si>
  <si>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</si>
  <si>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</si>
  <si>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</si>
  <si>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</si>
  <si>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</si>
  <si>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</si>
  <si>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</si>
  <si>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</si>
  <si>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</si>
  <si>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</si>
  <si>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</si>
  <si>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</si>
  <si>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</si>
  <si>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</si>
  <si>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</si>
  <si>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</si>
  <si>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</si>
  <si>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</si>
  <si>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</si>
  <si>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</si>
  <si>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</si>
  <si>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</si>
  <si>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</si>
  <si>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</si>
  <si>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</si>
  <si>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</si>
  <si>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</si>
  <si>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</si>
  <si>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</si>
  <si>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</si>
  <si>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</si>
  <si>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</si>
  <si>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</si>
  <si>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</si>
  <si>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</si>
  <si>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</si>
  <si>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</si>
  <si>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</si>
  <si>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</si>
  <si>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</si>
  <si>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</si>
  <si>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</si>
  <si>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</si>
  <si>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</si>
  <si>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</si>
  <si>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</si>
  <si>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</si>
  <si>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</si>
  <si>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</si>
  <si>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</si>
  <si>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</si>
  <si>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</si>
  <si>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</si>
  <si>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</si>
  <si>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</si>
  <si>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</si>
  <si>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</si>
  <si>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</si>
  <si>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</si>
  <si>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</si>
  <si>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</si>
  <si>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</si>
  <si>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</si>
  <si>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</si>
  <si>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</si>
  <si>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</si>
  <si>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</si>
  <si>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</si>
  <si>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</si>
  <si>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</si>
  <si>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</si>
  <si>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</si>
  <si>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</si>
  <si>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</si>
  <si>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</si>
  <si>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</si>
  <si>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</si>
  <si>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</si>
  <si>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</si>
  <si>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</si>
  <si>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</si>
  <si>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</si>
  <si>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</si>
  <si>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</si>
  <si>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</si>
  <si>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</si>
  <si>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</si>
  <si>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</si>
  <si>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</si>
  <si>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</si>
  <si>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</si>
  <si>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</si>
  <si>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</si>
  <si>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</si>
  <si>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</si>
  <si>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</si>
  <si>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</si>
  <si>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</si>
  <si>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</si>
  <si>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</si>
  <si>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</si>
  <si>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</si>
  <si>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</si>
  <si>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</si>
  <si>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</si>
  <si>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</si>
  <si>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</si>
  <si>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</si>
  <si>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</si>
  <si>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</si>
  <si>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</si>
  <si>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</si>
  <si>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</si>
  <si>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</si>
  <si>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</si>
  <si>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</si>
  <si>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</si>
  <si>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</si>
  <si>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</si>
  <si>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</si>
  <si>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</si>
  <si>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</si>
  <si>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</si>
  <si>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</si>
  <si>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</si>
  <si>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</si>
  <si>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</si>
  <si>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</si>
  <si>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</si>
  <si>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</si>
  <si>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</si>
  <si>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</si>
  <si>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</si>
  <si>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</si>
  <si>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</si>
  <si>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</si>
  <si>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</si>
  <si>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</si>
  <si>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</si>
  <si>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</si>
  <si>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</si>
  <si>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</si>
  <si>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</si>
  <si>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</si>
  <si>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</si>
  <si>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</si>
  <si>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</si>
  <si>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</si>
  <si>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</si>
  <si>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</si>
  <si>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</si>
  <si>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</si>
  <si>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</si>
  <si>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</si>
  <si>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</si>
  <si>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</si>
  <si>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</si>
  <si>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</si>
  <si>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</si>
  <si>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</si>
  <si>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</si>
  <si>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</si>
  <si>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</si>
  <si>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</si>
  <si>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</si>
  <si>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</si>
  <si>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</si>
  <si>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</si>
  <si>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</si>
  <si>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</si>
  <si>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</si>
  <si>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</si>
  <si>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</si>
  <si>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</si>
  <si>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</si>
  <si>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</si>
  <si>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</si>
  <si>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</si>
  <si>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</si>
  <si>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</si>
  <si>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</si>
  <si>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</si>
  <si>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</si>
  <si>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</si>
  <si>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</si>
  <si>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</si>
  <si>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</si>
  <si>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</si>
  <si>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</si>
  <si>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</si>
  <si>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</si>
  <si>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</si>
  <si>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</si>
  <si>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</si>
  <si>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</si>
  <si>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</si>
  <si>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</si>
  <si>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</si>
  <si>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</si>
  <si>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</si>
  <si>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</si>
  <si>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</si>
  <si>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</si>
  <si>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</si>
  <si>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</si>
  <si>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</si>
  <si>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</si>
  <si>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</si>
  <si>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</si>
  <si>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</si>
  <si>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</si>
  <si>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</si>
  <si>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</si>
  <si>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</si>
  <si>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</si>
  <si>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</si>
  <si>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</si>
  <si>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</si>
  <si>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</si>
  <si>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</si>
  <si>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</si>
  <si>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</si>
  <si>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</si>
  <si>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</si>
  <si>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</si>
  <si>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</si>
  <si>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</si>
  <si>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</si>
  <si>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</si>
  <si>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</si>
  <si>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</si>
  <si>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</si>
  <si>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</si>
  <si>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</si>
  <si>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</si>
  <si>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</si>
  <si>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</si>
  <si>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</si>
  <si>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</si>
  <si>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</si>
  <si>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</si>
  <si>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</si>
  <si>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</si>
  <si>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</si>
  <si>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</si>
  <si>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</si>
  <si>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</si>
  <si>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</si>
  <si>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</si>
  <si>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</si>
  <si>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</si>
  <si>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</si>
  <si>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</si>
  <si>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</si>
  <si>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</si>
  <si>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</si>
  <si>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</si>
  <si>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</si>
  <si>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</si>
  <si>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</si>
  <si>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</si>
  <si>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</si>
  <si>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</si>
  <si>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</si>
  <si>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</si>
  <si>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</si>
  <si>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</si>
  <si>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</si>
  <si>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</si>
  <si>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</si>
  <si>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</si>
  <si>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</si>
  <si>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</si>
  <si>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</si>
  <si>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</si>
  <si>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</si>
  <si>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</si>
  <si>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</si>
  <si>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</si>
  <si>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</si>
  <si>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</si>
  <si>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</si>
  <si>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</si>
  <si>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</si>
  <si>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</si>
  <si>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</si>
  <si>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</si>
  <si>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</si>
  <si>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</si>
  <si>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</si>
  <si>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</si>
  <si>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</si>
  <si>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</si>
  <si>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</si>
  <si>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</si>
  <si>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</si>
  <si>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</si>
  <si>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</si>
  <si>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</si>
  <si>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</si>
  <si>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</si>
  <si>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</si>
  <si>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</si>
  <si>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</si>
  <si>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</si>
  <si>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</si>
  <si>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</si>
  <si>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</si>
  <si>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</si>
  <si>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</si>
  <si>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</si>
  <si>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</si>
  <si>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</si>
  <si>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</si>
  <si>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</si>
  <si>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</si>
  <si>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</si>
  <si>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</si>
  <si>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</si>
  <si>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</si>
  <si>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</si>
  <si>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</si>
  <si>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</si>
  <si>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</si>
  <si>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</si>
  <si>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</si>
  <si>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</si>
  <si>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</si>
  <si>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</si>
  <si>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</si>
  <si>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</si>
  <si>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</si>
  <si>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</si>
  <si>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</si>
  <si>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</si>
  <si>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</si>
  <si>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</si>
  <si>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</si>
  <si>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</si>
  <si>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</si>
  <si>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</si>
  <si>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</si>
  <si>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</si>
  <si>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</si>
  <si>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</si>
  <si>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</si>
  <si>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</si>
  <si>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</si>
  <si>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</si>
  <si>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</si>
  <si>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</si>
  <si>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</si>
  <si>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</si>
  <si>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</si>
  <si>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</si>
  <si>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</si>
  <si>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</si>
  <si>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</si>
  <si>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</si>
  <si>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</si>
  <si>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</si>
  <si>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</si>
  <si>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</si>
  <si>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</si>
  <si>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</si>
  <si>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</si>
  <si>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</si>
  <si>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</si>
  <si>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</si>
  <si>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</si>
  <si>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</si>
  <si>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</si>
  <si>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</si>
  <si>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</si>
  <si>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</si>
  <si>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</si>
  <si>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</si>
  <si>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</si>
  <si>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</si>
  <si>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</si>
  <si>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</si>
  <si>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</si>
  <si>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</si>
  <si>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</si>
  <si>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</si>
  <si>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</si>
  <si>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</si>
  <si>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</si>
  <si>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</si>
  <si>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</si>
  <si>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</si>
  <si>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</si>
  <si>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</si>
  <si>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</si>
  <si>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</si>
  <si>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</si>
  <si>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</si>
  <si>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</si>
  <si>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</si>
  <si>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</si>
  <si>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</si>
  <si>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</si>
  <si>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</si>
  <si>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</si>
  <si>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</si>
  <si>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</si>
  <si>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</si>
  <si>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</si>
  <si>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</si>
  <si>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</si>
  <si>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</si>
  <si>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</si>
  <si>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</si>
  <si>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</si>
  <si>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</si>
  <si>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</si>
  <si>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</si>
  <si>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</si>
  <si>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</si>
  <si>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</si>
  <si>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</si>
  <si>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</si>
  <si>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</si>
  <si>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</si>
  <si>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</si>
  <si>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</si>
  <si>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</si>
  <si>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</si>
  <si>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</si>
  <si>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</si>
  <si>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</si>
  <si>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</si>
  <si>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</si>
  <si>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</si>
  <si>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</si>
  <si>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</si>
  <si>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</si>
  <si>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</si>
  <si>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</si>
  <si>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</si>
  <si>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</si>
  <si>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</si>
  <si>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</si>
  <si>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</si>
  <si>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</si>
  <si>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</si>
  <si>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</si>
  <si>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</si>
  <si>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</si>
  <si>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</si>
  <si>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</si>
  <si>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</si>
  <si>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</si>
  <si>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</si>
  <si>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</si>
  <si>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</si>
  <si>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</si>
  <si>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</si>
  <si>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</si>
  <si>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</si>
  <si>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</si>
  <si>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</si>
  <si>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</si>
  <si>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</si>
  <si>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</si>
  <si>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</si>
  <si>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</si>
  <si>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</si>
  <si>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</si>
  <si>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</si>
  <si>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</si>
  <si>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</si>
  <si>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</si>
  <si>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</si>
  <si>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</si>
  <si>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</si>
  <si>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</si>
  <si>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</si>
  <si>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</si>
  <si>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</si>
  <si>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</si>
  <si>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</si>
  <si>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</si>
  <si>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</si>
  <si>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</si>
  <si>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</si>
  <si>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</si>
  <si>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</si>
  <si>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</si>
  <si>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</si>
  <si>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</si>
  <si>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</si>
  <si>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</si>
  <si>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</si>
  <si>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</si>
  <si>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</si>
  <si>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</si>
  <si>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</si>
  <si>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</si>
  <si>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</si>
  <si>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</si>
  <si>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</si>
  <si>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</si>
  <si>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</si>
  <si>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</si>
  <si>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</si>
  <si>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</si>
  <si>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</si>
  <si>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</si>
  <si>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</si>
  <si>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</si>
  <si>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</si>
  <si>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</si>
  <si>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</si>
  <si>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</si>
  <si>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</si>
  <si>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</si>
  <si>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</si>
  <si>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</si>
  <si>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</si>
  <si>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</si>
  <si>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</si>
  <si>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</si>
  <si>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</si>
  <si>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</si>
  <si>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</si>
  <si>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</si>
  <si>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</si>
  <si>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</si>
  <si>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</si>
  <si>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</si>
  <si>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</si>
  <si>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</si>
  <si>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</si>
  <si>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</si>
  <si>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</si>
  <si>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</si>
  <si>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</si>
  <si>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</si>
  <si>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</si>
  <si>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</si>
  <si>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</si>
  <si>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</si>
  <si>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</si>
  <si>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</si>
  <si>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</si>
  <si>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</si>
  <si>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</si>
  <si>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</si>
  <si>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</si>
  <si>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</si>
  <si>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</si>
  <si>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</si>
  <si>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</si>
  <si>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</si>
  <si>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</si>
  <si>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</si>
  <si>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</si>
  <si>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</si>
  <si>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</si>
  <si>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</si>
  <si>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</si>
  <si>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</si>
  <si>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</si>
  <si>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</si>
  <si>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</si>
  <si>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</si>
  <si>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</si>
  <si>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</si>
  <si>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</si>
  <si>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</si>
  <si>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</si>
  <si>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</si>
  <si>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</si>
  <si>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</si>
  <si>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</si>
  <si>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</si>
  <si>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</si>
  <si>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</si>
  <si>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</si>
  <si>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</si>
  <si>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</si>
  <si>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</si>
  <si>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</si>
  <si>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</si>
  <si>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</si>
  <si>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</si>
  <si>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</si>
  <si>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</si>
  <si>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</si>
  <si>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</si>
  <si>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</si>
  <si>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</si>
  <si>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</si>
  <si>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</si>
  <si>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</si>
  <si>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</si>
  <si>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</si>
  <si>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</si>
  <si>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</si>
  <si>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</si>
  <si>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</si>
  <si>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</si>
  <si>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</si>
  <si>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</si>
  <si>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</si>
  <si>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</si>
  <si>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</si>
  <si>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</si>
  <si>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</si>
  <si>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</si>
  <si>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</si>
  <si>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</si>
  <si>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</si>
  <si>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</si>
  <si>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</si>
  <si>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</si>
  <si>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</si>
  <si>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</si>
  <si>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</si>
  <si>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</si>
  <si>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</si>
  <si>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</si>
  <si>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</si>
  <si>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</si>
  <si>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</si>
  <si>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</si>
  <si>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</si>
  <si>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</si>
  <si>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</si>
  <si>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</si>
  <si>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</si>
  <si>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</si>
  <si>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</si>
  <si>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</si>
  <si>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</si>
  <si>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</si>
  <si>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</si>
  <si>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</si>
  <si>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</si>
  <si>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</si>
  <si>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</si>
  <si>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</si>
  <si>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</si>
  <si>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</si>
  <si>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</si>
  <si>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</si>
  <si>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</si>
  <si>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</si>
  <si>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</si>
  <si>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</si>
  <si>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</si>
  <si>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</si>
  <si>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</si>
  <si>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</si>
  <si>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</si>
  <si>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</si>
  <si>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</si>
  <si>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</si>
  <si>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</si>
  <si>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</si>
  <si>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</si>
  <si>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</si>
  <si>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</si>
  <si>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</si>
  <si>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</si>
  <si>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</si>
  <si>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</si>
  <si>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</si>
  <si>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</si>
  <si>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</si>
  <si>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</si>
  <si>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</si>
  <si>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</si>
  <si>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</si>
  <si>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</si>
  <si>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</si>
  <si>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</si>
  <si>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</si>
  <si>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</si>
  <si>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</si>
  <si>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</si>
  <si>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</si>
  <si>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</si>
  <si>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</si>
  <si>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</si>
  <si>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</si>
  <si>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</si>
  <si>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</si>
  <si>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</si>
  <si>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</si>
  <si>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</si>
  <si>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</si>
  <si>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</si>
  <si>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</si>
  <si>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</si>
  <si>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</si>
  <si>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</si>
  <si>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</si>
  <si>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</si>
  <si>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</si>
  <si>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</si>
  <si>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</si>
  <si>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</si>
  <si>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</si>
  <si>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</si>
  <si>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</si>
  <si>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</si>
  <si>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</si>
  <si>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</si>
  <si>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</si>
  <si>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</si>
  <si>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</si>
  <si>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</si>
  <si>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</si>
  <si>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</si>
  <si>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</si>
  <si>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</si>
  <si>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</si>
  <si>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</si>
  <si>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</si>
  <si>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</si>
  <si>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</si>
  <si>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</si>
  <si>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</si>
  <si>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</si>
  <si>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</si>
  <si>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</si>
  <si>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</si>
  <si>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</si>
  <si>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</si>
  <si>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</si>
  <si>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</si>
  <si>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</si>
  <si>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</si>
  <si>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</si>
  <si>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</si>
  <si>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</si>
  <si>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</si>
  <si>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</si>
  <si>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</si>
  <si>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</si>
  <si>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</si>
  <si>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</si>
  <si>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</si>
  <si>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</si>
  <si>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</si>
  <si>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</si>
  <si>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</si>
  <si>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</si>
  <si>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</si>
  <si>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</si>
  <si>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</si>
  <si>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</si>
  <si>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</si>
  <si>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</si>
  <si>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</si>
  <si>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</si>
  <si>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</si>
  <si>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</si>
  <si>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</si>
  <si>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</si>
  <si>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</si>
  <si>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</si>
  <si>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</si>
  <si>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</si>
  <si>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</si>
  <si>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</si>
  <si>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</si>
  <si>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</si>
  <si>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</si>
  <si>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</si>
  <si>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</si>
  <si>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</si>
  <si>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</si>
  <si>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</si>
  <si>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</si>
  <si>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</si>
  <si>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</si>
  <si>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</si>
  <si>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</si>
  <si>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</si>
  <si>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</si>
  <si>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</si>
  <si>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</si>
  <si>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</si>
  <si>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</si>
  <si>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</si>
  <si>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</si>
  <si>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</si>
  <si>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</si>
  <si>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</si>
  <si>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</si>
  <si>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</si>
  <si>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</si>
  <si>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</si>
  <si>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</si>
  <si>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</si>
  <si>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</si>
  <si>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</si>
  <si>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</si>
  <si>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</si>
  <si>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</si>
  <si>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</si>
  <si>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</si>
  <si>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</si>
  <si>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</si>
  <si>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</si>
  <si>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</si>
  <si>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</si>
  <si>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</si>
  <si>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</si>
  <si>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</si>
  <si>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</si>
  <si>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</si>
  <si>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</si>
  <si>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</si>
  <si>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</si>
  <si>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</si>
  <si>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</si>
  <si>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</si>
  <si>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</si>
  <si>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</si>
  <si>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</si>
  <si>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</si>
  <si>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</si>
  <si>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</si>
  <si>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</si>
  <si>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</si>
  <si>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</si>
  <si>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</si>
  <si>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</si>
  <si>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</si>
  <si>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</si>
  <si>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</si>
  <si>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</si>
  <si>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</si>
  <si>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</si>
  <si>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</si>
  <si>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</si>
  <si>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</si>
  <si>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</si>
  <si>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</si>
  <si>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</si>
  <si>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</si>
  <si>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</si>
  <si>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</si>
  <si>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</si>
  <si>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</si>
  <si>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</si>
  <si>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</si>
  <si>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</si>
  <si>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</si>
  <si>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</si>
  <si>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</si>
  <si>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</si>
  <si>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</si>
  <si>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</si>
  <si>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</si>
  <si>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</si>
  <si>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</si>
  <si>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</si>
  <si>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</si>
  <si>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</si>
  <si>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</si>
  <si>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</si>
  <si>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</si>
  <si>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</si>
  <si>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</si>
  <si>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</si>
  <si>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</si>
  <si>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</si>
  <si>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</si>
  <si>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</si>
  <si>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</si>
  <si>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</si>
  <si>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</si>
  <si>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</si>
  <si>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</si>
  <si>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</si>
  <si>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</si>
  <si>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</si>
  <si>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</si>
  <si>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</si>
  <si>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</si>
  <si>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</si>
  <si>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</si>
  <si>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</si>
  <si>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</si>
  <si>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</si>
  <si>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</si>
  <si>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</si>
  <si>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</si>
  <si>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</si>
  <si>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</si>
  <si>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</si>
  <si>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</si>
  <si>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</si>
  <si>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</si>
  <si>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</si>
  <si>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</si>
  <si>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</si>
  <si>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</si>
  <si>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</si>
  <si>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</si>
  <si>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</si>
  <si>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</si>
  <si>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</si>
  <si>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</si>
  <si>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</si>
  <si>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</si>
  <si>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</si>
  <si>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</si>
  <si>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</si>
  <si>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</si>
  <si>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</si>
  <si>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</si>
  <si>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</si>
  <si>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</si>
  <si>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</si>
  <si>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</si>
  <si>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</si>
  <si>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</si>
  <si>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</si>
  <si>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</si>
  <si>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</si>
  <si>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</si>
  <si>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</si>
  <si>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</si>
  <si>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</si>
  <si>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</si>
  <si>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</si>
  <si>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</si>
  <si>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</si>
  <si>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</si>
  <si>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</si>
  <si>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</si>
  <si>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</si>
  <si>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</si>
  <si>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</si>
  <si>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</si>
  <si>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</si>
  <si>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</si>
  <si>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</si>
  <si>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</si>
  <si>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</si>
  <si>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</si>
  <si>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</si>
  <si>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</si>
  <si>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</si>
  <si>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</si>
  <si>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</si>
  <si>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</si>
  <si>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</si>
  <si>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</si>
  <si>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</si>
  <si>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</si>
  <si>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</si>
  <si>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</si>
  <si>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</si>
  <si>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</si>
  <si>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</si>
  <si>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</si>
  <si>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</si>
  <si>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</si>
  <si>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</si>
  <si>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</si>
  <si>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</si>
  <si>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</si>
  <si>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</si>
  <si>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</si>
  <si>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</si>
  <si>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</si>
  <si>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</si>
  <si>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</si>
  <si>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</si>
  <si>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</si>
  <si>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</si>
  <si>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</si>
  <si>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</si>
  <si>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</si>
  <si>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</si>
  <si>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</si>
  <si>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</si>
  <si>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</si>
  <si>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</si>
  <si>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</si>
  <si>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</si>
  <si>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</si>
  <si>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</si>
  <si>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</si>
  <si>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</si>
  <si>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</si>
  <si>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</si>
  <si>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</si>
  <si>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</si>
  <si>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</si>
  <si>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</si>
  <si>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</si>
  <si>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</si>
  <si>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</si>
  <si>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</si>
  <si>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</si>
  <si>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</si>
  <si>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</si>
  <si>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</si>
  <si>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</si>
  <si>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</si>
  <si>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</si>
  <si>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</si>
  <si>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</si>
  <si>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</si>
  <si>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</si>
  <si>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</si>
  <si>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</si>
  <si>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</si>
  <si>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</si>
  <si>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</si>
  <si>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</si>
  <si>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</si>
  <si>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</si>
  <si>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</si>
  <si>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</si>
  <si>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</si>
  <si>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</si>
  <si>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</si>
  <si>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</si>
  <si>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</si>
  <si>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</si>
  <si>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</si>
  <si>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</si>
  <si>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</si>
  <si>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</si>
  <si>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</si>
  <si>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</si>
  <si>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</si>
  <si>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</si>
  <si>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</si>
  <si>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</si>
  <si>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</si>
  <si>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</si>
  <si>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</si>
  <si>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</si>
  <si>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</si>
  <si>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</si>
  <si>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</si>
  <si>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</si>
  <si>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</si>
  <si>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</si>
  <si>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</si>
  <si>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</si>
  <si>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</si>
  <si>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</si>
  <si>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</si>
  <si>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</si>
  <si>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</si>
  <si>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</si>
  <si>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</si>
  <si>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</si>
  <si>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</si>
  <si>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</si>
  <si>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</si>
  <si>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</si>
  <si>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</si>
  <si>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</si>
  <si>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</si>
  <si>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</si>
  <si>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</si>
  <si>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</si>
  <si>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</si>
  <si>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</si>
  <si>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</si>
  <si>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</si>
  <si>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</si>
  <si>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</si>
  <si>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</si>
  <si>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</si>
  <si>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</si>
  <si>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</si>
  <si>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</si>
  <si>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</si>
  <si>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</si>
  <si>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</si>
  <si>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</si>
  <si>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</si>
  <si>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</si>
  <si>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</si>
  <si>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</si>
  <si>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</si>
  <si>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</si>
  <si>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</si>
  <si>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</si>
  <si>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</si>
  <si>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</si>
  <si>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</si>
  <si>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</si>
  <si>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</si>
  <si>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</si>
  <si>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</si>
  <si>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</si>
  <si>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</si>
  <si>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</si>
  <si>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</si>
  <si>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</si>
  <si>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</si>
  <si>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</si>
  <si>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</si>
  <si>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</si>
  <si>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</si>
  <si>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</si>
  <si>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</si>
  <si>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</si>
  <si>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</si>
  <si>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</si>
  <si>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</si>
  <si>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</si>
  <si>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</si>
  <si>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</si>
  <si>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</si>
  <si>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</si>
  <si>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</si>
  <si>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</si>
  <si>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</si>
  <si>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</si>
  <si>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</si>
  <si>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</si>
  <si>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</si>
  <si>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</si>
  <si>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</si>
  <si>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</si>
  <si>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</si>
  <si>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</si>
  <si>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</si>
  <si>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</si>
  <si>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</si>
  <si>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</si>
  <si>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</si>
  <si>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</si>
  <si>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</si>
  <si>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</si>
  <si>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</si>
  <si>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</si>
  <si>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</si>
  <si>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</si>
  <si>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</si>
  <si>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</si>
  <si>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</si>
  <si>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</si>
  <si>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</si>
  <si>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</si>
  <si>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</si>
  <si>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</si>
  <si>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</si>
  <si>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</si>
  <si>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</si>
  <si>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</si>
  <si>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</si>
  <si>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</si>
  <si>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</si>
  <si>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</si>
  <si>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</si>
  <si>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</si>
  <si>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</si>
  <si>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</si>
  <si>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</si>
  <si>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</si>
  <si>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</si>
  <si>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</si>
  <si>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</si>
  <si>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</si>
  <si>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</si>
  <si>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</si>
  <si>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</si>
  <si>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</si>
  <si>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</si>
  <si>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</si>
  <si>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</si>
  <si>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</si>
  <si>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</si>
  <si>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</si>
  <si>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</si>
  <si>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</si>
  <si>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</si>
  <si>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</si>
  <si>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</si>
  <si>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</si>
  <si>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</si>
  <si>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</si>
  <si>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</si>
  <si>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</si>
  <si>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</si>
  <si>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</si>
  <si>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</si>
  <si>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</si>
  <si>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</si>
  <si>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</si>
  <si>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</si>
  <si>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</si>
  <si>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</si>
  <si>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</si>
  <si>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</si>
  <si>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</si>
  <si>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</si>
  <si>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</si>
  <si>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</si>
  <si>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</si>
  <si>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</si>
  <si>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</si>
  <si>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</si>
  <si>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</si>
  <si>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</si>
  <si>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</si>
  <si>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</si>
  <si>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</si>
  <si>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</si>
  <si>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</si>
  <si>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</si>
  <si>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</si>
  <si>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</si>
  <si>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</si>
  <si>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</si>
  <si>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</si>
  <si>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</si>
  <si>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</si>
  <si>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</si>
  <si>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</si>
  <si>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</si>
  <si>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</si>
  <si>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</si>
  <si>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</si>
  <si>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</si>
  <si>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</si>
  <si>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</si>
  <si>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</si>
  <si>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</si>
  <si>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</si>
  <si>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</si>
  <si>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</si>
  <si>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</si>
  <si>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</si>
  <si>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</si>
  <si>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</si>
  <si>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</si>
  <si>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</si>
  <si>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</si>
  <si>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</si>
  <si>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</si>
  <si>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</si>
  <si>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</si>
  <si>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</si>
  <si>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</si>
  <si>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</si>
  <si>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</si>
  <si>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</si>
  <si>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</si>
  <si>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</si>
  <si>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</si>
  <si>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</si>
  <si>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</si>
  <si>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</si>
  <si>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</si>
  <si>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</si>
  <si>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</si>
  <si>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</si>
  <si>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</si>
  <si>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</si>
  <si>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</si>
  <si>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</si>
  <si>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</si>
  <si>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</si>
  <si>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</si>
  <si>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</si>
  <si>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</si>
  <si>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</si>
  <si>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</si>
  <si>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</si>
  <si>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</si>
  <si>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</si>
  <si>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</si>
  <si>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</si>
  <si>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</si>
  <si>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</si>
  <si>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</si>
  <si>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</si>
  <si>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</si>
  <si>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</si>
  <si>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</si>
  <si>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</si>
  <si>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</si>
  <si>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</si>
  <si>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</si>
  <si>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</si>
  <si>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</si>
  <si>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</si>
  <si>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</si>
  <si>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</si>
  <si>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</si>
  <si>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</si>
  <si>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</si>
  <si>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</si>
  <si>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</si>
  <si>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</si>
  <si>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</si>
  <si>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</si>
  <si>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</si>
  <si>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</si>
  <si>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</si>
  <si>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</si>
  <si>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</si>
  <si>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</si>
  <si>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</si>
  <si>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</si>
  <si>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</si>
  <si>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</si>
  <si>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</si>
  <si>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</si>
  <si>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</si>
  <si>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</si>
  <si>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</si>
  <si>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</si>
  <si>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</si>
  <si>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</si>
  <si>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</si>
  <si>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</si>
  <si>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</si>
  <si>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</si>
  <si>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</si>
  <si>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</si>
  <si>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</si>
  <si>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</si>
  <si>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</si>
  <si>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</si>
  <si>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</si>
  <si>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</si>
  <si>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</si>
  <si>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</si>
  <si>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</si>
  <si>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</si>
  <si>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</si>
  <si>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</si>
  <si>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</si>
  <si>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</si>
  <si>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</si>
  <si>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</si>
  <si>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</si>
  <si>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</si>
  <si>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</si>
  <si>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</si>
  <si>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</si>
  <si>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</si>
  <si>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</si>
  <si>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</si>
  <si>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</si>
  <si>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</si>
  <si>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</si>
  <si>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</si>
  <si>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</si>
  <si>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</si>
  <si>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</si>
  <si>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</si>
  <si>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</si>
  <si>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</si>
  <si>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</si>
  <si>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</si>
  <si>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</si>
  <si>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</si>
  <si>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</si>
  <si>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</si>
  <si>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</si>
  <si>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</si>
  <si>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</si>
  <si>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</si>
  <si>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</si>
  <si>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</si>
  <si>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</si>
  <si>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</si>
  <si>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</si>
  <si>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</si>
  <si>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</si>
  <si>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</si>
  <si>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</si>
  <si>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</si>
  <si>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</si>
  <si>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</si>
  <si>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</si>
  <si>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</si>
  <si>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</si>
  <si>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</si>
  <si>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</si>
  <si>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</si>
  <si>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</si>
  <si>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</si>
  <si>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</si>
  <si>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</si>
  <si>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</si>
  <si>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</si>
  <si>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</si>
  <si>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</si>
  <si>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</si>
  <si>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</si>
  <si>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</si>
  <si>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</si>
  <si>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</si>
  <si>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</si>
  <si>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</si>
  <si>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</si>
  <si>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</si>
  <si>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</si>
  <si>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</si>
  <si>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</si>
  <si>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</si>
  <si>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</si>
  <si>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</si>
  <si>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</si>
  <si>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</si>
  <si>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</si>
  <si>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</si>
  <si>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</si>
  <si>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</si>
  <si>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</si>
  <si>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</si>
  <si>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</si>
  <si>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</si>
  <si>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</si>
  <si>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</si>
  <si>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</si>
  <si>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</si>
  <si>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</si>
  <si>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</si>
  <si>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</si>
  <si>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</si>
  <si>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</si>
  <si>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</si>
  <si>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</si>
  <si>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</si>
  <si>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</si>
  <si>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</si>
  <si>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</si>
  <si>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</si>
  <si>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</si>
  <si>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</si>
  <si>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</si>
  <si>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</si>
  <si>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</si>
  <si>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</si>
  <si>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</si>
  <si>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</si>
  <si>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</si>
  <si>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</si>
  <si>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</si>
  <si>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</si>
  <si>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</si>
  <si>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</si>
  <si>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</si>
  <si>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</si>
  <si>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</si>
  <si>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</si>
  <si>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</si>
  <si>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</si>
  <si>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</si>
  <si>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</si>
  <si>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</si>
  <si>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</si>
  <si>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</si>
  <si>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</si>
  <si>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</si>
  <si>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</si>
  <si>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</si>
  <si>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</si>
  <si>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</si>
  <si>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</si>
  <si>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</si>
  <si>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</si>
  <si>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</si>
  <si>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</si>
  <si>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</si>
  <si>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</si>
  <si>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</si>
  <si>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</si>
  <si>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</si>
  <si>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</si>
  <si>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</si>
  <si>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</si>
  <si>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</si>
  <si>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</si>
  <si>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</si>
  <si>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</si>
  <si>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</si>
  <si>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</si>
  <si>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</si>
  <si>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</si>
  <si>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</si>
  <si>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</si>
  <si>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</si>
  <si>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</si>
  <si>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</si>
  <si>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</si>
  <si>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</si>
  <si>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</si>
  <si>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</si>
  <si>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</si>
  <si>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</si>
  <si>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</si>
  <si>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</si>
  <si>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</si>
  <si>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</si>
  <si>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</si>
  <si>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</si>
  <si>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</si>
  <si>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</si>
  <si>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</si>
  <si>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</si>
  <si>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</si>
  <si>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</si>
  <si>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</si>
  <si>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</si>
  <si>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</si>
  <si>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</si>
  <si>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</si>
  <si>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</si>
  <si>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</si>
  <si>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</si>
  <si>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</si>
  <si>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</si>
  <si>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</si>
  <si>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</si>
  <si>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</si>
  <si>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</si>
  <si>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</si>
  <si>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</si>
  <si>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</si>
  <si>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</si>
  <si>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</si>
  <si>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</si>
  <si>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</si>
  <si>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</si>
  <si>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</si>
  <si>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</si>
  <si>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</si>
  <si>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</si>
  <si>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</si>
  <si>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</si>
  <si>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</si>
  <si>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</si>
  <si>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</si>
  <si>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</si>
  <si>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</si>
  <si>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</si>
  <si>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</si>
  <si>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</si>
  <si>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</si>
  <si>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</si>
  <si>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</si>
  <si>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</si>
  <si>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</si>
  <si>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</si>
  <si>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</si>
  <si>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</si>
  <si>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</si>
  <si>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</si>
  <si>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</si>
  <si>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</si>
  <si>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</si>
  <si>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</si>
  <si>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</si>
  <si>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</si>
  <si>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</si>
  <si>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</si>
  <si>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</si>
  <si>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</si>
  <si>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</si>
  <si>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</si>
  <si>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</si>
  <si>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</si>
  <si>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</si>
  <si>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</si>
  <si>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</si>
  <si>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</si>
  <si>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SIPÍ</t>
  </si>
  <si>
    <t>11</t>
  </si>
  <si>
    <t>ATENCION INTEGRAL A LA PRIMERA INFANCIA</t>
  </si>
  <si>
    <t>MUNICIPIO DE MEDIO BAUDÓ</t>
  </si>
  <si>
    <t>003</t>
  </si>
  <si>
    <t>MUNICIPIO DE ISTMINA</t>
  </si>
  <si>
    <t>10</t>
  </si>
  <si>
    <t>12</t>
  </si>
  <si>
    <t>004</t>
  </si>
  <si>
    <t xml:space="preserve">NUTRICION </t>
  </si>
  <si>
    <t>MUNICIPIO DE LITORAL DEL SAN JUAN</t>
  </si>
  <si>
    <t>MUNICIPIO DE SAN ANDRES DE TUMACO</t>
  </si>
  <si>
    <t>002</t>
  </si>
  <si>
    <t>010</t>
  </si>
  <si>
    <t>MUNICIPIO DE SIPI</t>
  </si>
  <si>
    <t>001</t>
  </si>
  <si>
    <t>129</t>
  </si>
  <si>
    <t>FAMILIAR</t>
  </si>
  <si>
    <t>241</t>
  </si>
  <si>
    <t>CDI</t>
  </si>
  <si>
    <t>242</t>
  </si>
  <si>
    <t>317</t>
  </si>
  <si>
    <t>HCB</t>
  </si>
  <si>
    <t>318</t>
  </si>
  <si>
    <t>322</t>
  </si>
  <si>
    <t>328</t>
  </si>
  <si>
    <t>329</t>
  </si>
  <si>
    <t>330</t>
  </si>
  <si>
    <t>269</t>
  </si>
  <si>
    <t>UBAS</t>
  </si>
  <si>
    <t>267</t>
  </si>
  <si>
    <t>268</t>
  </si>
  <si>
    <t>798</t>
  </si>
  <si>
    <t>ZAYRA HEDLEY CASTELLANOS VALENCIA</t>
  </si>
  <si>
    <t>ZAYRA CASTELLANOS</t>
  </si>
  <si>
    <t>CRA 18 N° 7-18, ISTMINA- CHOCO</t>
  </si>
  <si>
    <t xml:space="preserve"> 670 1913</t>
  </si>
  <si>
    <t>ISTMINA - CHOCÓ</t>
  </si>
  <si>
    <t>Funfecho.choco@hotmail.com</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</si>
  <si>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</si>
  <si>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2021-17-10000466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</si>
</sst>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0" zoomScaleNormal="70"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1" t="str">
        <f>HYPERLINK("#MI_Oferente_Singular!A114","CAPACIDAD RESIDUAL")</f>
        <v>CAPACIDAD RESIDUAL</v>
      </c>
      <c r="F8" s="242"/>
      <c r="G8" s="243"/>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1" t="str">
        <f>HYPERLINK("#MI_Oferente_Singular!A162","TALENTO HUMANO")</f>
        <v>TALENTO HUMANO</v>
      </c>
      <c r="F9" s="242"/>
      <c r="G9" s="243"/>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1" t="str">
        <f>HYPERLINK("#MI_Oferente_Singular!F162","INFRAESTRUCTURA")</f>
        <v>INFRAESTRUCTURA</v>
      </c>
      <c r="F10" s="242"/>
      <c r="G10" s="243"/>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2716</v>
      </c>
      <c r="D15" s="35"/>
      <c r="E15" s="35"/>
      <c r="F15" s="5"/>
      <c r="G15" s="32" t="s">
        <v>1168</v>
      </c>
      <c r="H15" s="103" t="s">
        <v>64</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900631358</v>
      </c>
      <c r="C20" s="5"/>
      <c r="D20" s="73"/>
      <c r="E20" s="5"/>
      <c r="F20" s="5"/>
      <c r="G20" s="5"/>
      <c r="H20" s="244"/>
      <c r="I20" s="149" t="s">
        <v>64</v>
      </c>
      <c r="J20" s="150" t="s">
        <v>400</v>
      </c>
      <c r="K20" s="151">
        <v>1310980420</v>
      </c>
      <c r="L20" s="152"/>
      <c r="M20" s="152">
        <v>44561</v>
      </c>
      <c r="N20" s="135">
        <f>+(M20-L20)/30</f>
        <v>1485.3666666666666</v>
      </c>
      <c r="O20" s="138"/>
      <c r="U20" s="134"/>
      <c r="V20" s="105">
        <f ca="1">NOW()</f>
        <v>44201.828952430558</v>
      </c>
      <c r="W20" s="105">
        <f ca="1">NOW()</f>
        <v>44201.828952430558</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3">
      <c r="A22" s="9"/>
      <c r="B22" s="71"/>
      <c r="C22" s="5"/>
      <c r="D22" s="5"/>
      <c r="E22" s="5"/>
      <c r="F22" s="5"/>
      <c r="G22" s="5"/>
      <c r="H22" s="70"/>
      <c r="I22" s="149"/>
      <c r="J22" s="150"/>
      <c r="K22" s="151"/>
      <c r="L22" s="152"/>
      <c r="M22" s="152"/>
      <c r="N22" s="136">
        <f t="shared" ref="N22:N33" si="1">+(M22-L22)/30</f>
        <v>0</v>
      </c>
      <c r="O22" s="139"/>
    </row>
    <row r="23" spans="1:23" ht="30" customHeight="1" outlineLevel="1" x14ac:dyDescent="0.3">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FUNDACIÓN PARA EL FOMENTO DE LA EDUCACIÓN EN EL CHOCO</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2715</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42047</v>
      </c>
      <c r="F48" s="145">
        <v>42366</v>
      </c>
      <c r="G48" s="160">
        <f>IF(AND(E48&lt;&gt;"",F48&lt;&gt;""),((F48-E48)/30),"")</f>
        <v>10.633333333333333</v>
      </c>
      <c r="H48" s="114" t="s">
        <v>2678</v>
      </c>
      <c r="I48" s="113" t="s">
        <v>628</v>
      </c>
      <c r="J48" s="113" t="s">
        <v>656</v>
      </c>
      <c r="K48" s="116">
        <v>900000000</v>
      </c>
      <c r="L48" s="115" t="s">
        <v>1148</v>
      </c>
      <c r="M48" s="117">
        <v>1</v>
      </c>
      <c r="N48" s="115" t="s">
        <v>27</v>
      </c>
      <c r="O48" s="115" t="s">
        <v>26</v>
      </c>
      <c r="P48" s="78"/>
    </row>
    <row r="49" spans="1:16" s="6" customFormat="1" ht="24.75" customHeight="1" x14ac:dyDescent="0.25">
      <c r="A49" s="143">
        <v>2</v>
      </c>
      <c r="B49" s="111" t="s">
        <v>2679</v>
      </c>
      <c r="C49" s="112" t="s">
        <v>31</v>
      </c>
      <c r="D49" s="110" t="s">
        <v>2680</v>
      </c>
      <c r="E49" s="145">
        <v>43110</v>
      </c>
      <c r="F49" s="145">
        <v>43281</v>
      </c>
      <c r="G49" s="160">
        <f t="shared" ref="G49:G50" si="2">IF(AND(E49&lt;&gt;"",F49&lt;&gt;""),((F49-E49)/30),"")</f>
        <v>5.7</v>
      </c>
      <c r="H49" s="114" t="s">
        <v>2678</v>
      </c>
      <c r="I49" s="113" t="s">
        <v>628</v>
      </c>
      <c r="J49" s="113" t="s">
        <v>649</v>
      </c>
      <c r="K49" s="116">
        <v>815100000</v>
      </c>
      <c r="L49" s="115" t="s">
        <v>1148</v>
      </c>
      <c r="M49" s="117">
        <v>1</v>
      </c>
      <c r="N49" s="115" t="s">
        <v>27</v>
      </c>
      <c r="O49" s="115" t="s">
        <v>26</v>
      </c>
      <c r="P49" s="78"/>
    </row>
    <row r="50" spans="1:16" s="6" customFormat="1" ht="24.75" customHeight="1" x14ac:dyDescent="0.25">
      <c r="A50" s="143">
        <v>3</v>
      </c>
      <c r="B50" s="111" t="s">
        <v>2681</v>
      </c>
      <c r="C50" s="112" t="s">
        <v>31</v>
      </c>
      <c r="D50" s="110" t="s">
        <v>2680</v>
      </c>
      <c r="E50" s="145">
        <v>43132</v>
      </c>
      <c r="F50" s="145">
        <v>43343</v>
      </c>
      <c r="G50" s="160">
        <f t="shared" si="2"/>
        <v>7.0333333333333332</v>
      </c>
      <c r="H50" s="119" t="s">
        <v>2678</v>
      </c>
      <c r="I50" s="113" t="s">
        <v>628</v>
      </c>
      <c r="J50" s="113" t="s">
        <v>645</v>
      </c>
      <c r="K50" s="116">
        <v>502000000</v>
      </c>
      <c r="L50" s="115" t="s">
        <v>1148</v>
      </c>
      <c r="M50" s="117">
        <v>1</v>
      </c>
      <c r="N50" s="115" t="s">
        <v>27</v>
      </c>
      <c r="O50" s="115" t="s">
        <v>26</v>
      </c>
      <c r="P50" s="78"/>
    </row>
    <row r="51" spans="1:16" s="6" customFormat="1" ht="24.75" customHeight="1" outlineLevel="1" x14ac:dyDescent="0.25">
      <c r="A51" s="143">
        <v>4</v>
      </c>
      <c r="B51" s="111" t="s">
        <v>2681</v>
      </c>
      <c r="C51" s="112" t="s">
        <v>31</v>
      </c>
      <c r="D51" s="110" t="s">
        <v>2680</v>
      </c>
      <c r="E51" s="145">
        <v>42745</v>
      </c>
      <c r="F51" s="145">
        <v>42978</v>
      </c>
      <c r="G51" s="160">
        <f t="shared" ref="G51:G107" si="3">IF(AND(E51&lt;&gt;"",F51&lt;&gt;""),((F51-E51)/30),"")</f>
        <v>7.7666666666666666</v>
      </c>
      <c r="H51" s="114" t="s">
        <v>2678</v>
      </c>
      <c r="I51" s="113" t="s">
        <v>628</v>
      </c>
      <c r="J51" s="113" t="s">
        <v>645</v>
      </c>
      <c r="K51" s="116">
        <v>458000000</v>
      </c>
      <c r="L51" s="115" t="s">
        <v>1148</v>
      </c>
      <c r="M51" s="117">
        <v>1</v>
      </c>
      <c r="N51" s="115" t="s">
        <v>27</v>
      </c>
      <c r="O51" s="115" t="s">
        <v>26</v>
      </c>
      <c r="P51" s="78"/>
    </row>
    <row r="52" spans="1:16" s="7" customFormat="1" ht="24.75" customHeight="1" outlineLevel="1" x14ac:dyDescent="0.25">
      <c r="A52" s="144">
        <v>5</v>
      </c>
      <c r="B52" s="111" t="s">
        <v>2679</v>
      </c>
      <c r="C52" s="112" t="s">
        <v>31</v>
      </c>
      <c r="D52" s="110" t="s">
        <v>2682</v>
      </c>
      <c r="E52" s="145">
        <v>42802</v>
      </c>
      <c r="F52" s="145">
        <v>43039</v>
      </c>
      <c r="G52" s="160">
        <f t="shared" si="3"/>
        <v>7.9</v>
      </c>
      <c r="H52" s="119" t="s">
        <v>2678</v>
      </c>
      <c r="I52" s="113" t="s">
        <v>628</v>
      </c>
      <c r="J52" s="113" t="s">
        <v>649</v>
      </c>
      <c r="K52" s="116">
        <v>809000000</v>
      </c>
      <c r="L52" s="115" t="s">
        <v>1148</v>
      </c>
      <c r="M52" s="117">
        <v>1</v>
      </c>
      <c r="N52" s="115" t="s">
        <v>27</v>
      </c>
      <c r="O52" s="115" t="s">
        <v>26</v>
      </c>
      <c r="P52" s="79"/>
    </row>
    <row r="53" spans="1:16" s="7" customFormat="1" ht="24.75" customHeight="1" outlineLevel="1" x14ac:dyDescent="0.25">
      <c r="A53" s="144">
        <v>6</v>
      </c>
      <c r="B53" s="111" t="s">
        <v>2681</v>
      </c>
      <c r="C53" s="112" t="s">
        <v>31</v>
      </c>
      <c r="D53" s="110" t="s">
        <v>2683</v>
      </c>
      <c r="E53" s="145">
        <v>42374</v>
      </c>
      <c r="F53" s="145">
        <v>42735</v>
      </c>
      <c r="G53" s="160">
        <f t="shared" si="3"/>
        <v>12.033333333333333</v>
      </c>
      <c r="H53" s="119" t="s">
        <v>2678</v>
      </c>
      <c r="I53" s="113" t="s">
        <v>628</v>
      </c>
      <c r="J53" s="113" t="s">
        <v>645</v>
      </c>
      <c r="K53" s="116">
        <v>428000000</v>
      </c>
      <c r="L53" s="115" t="s">
        <v>1148</v>
      </c>
      <c r="M53" s="117">
        <v>1</v>
      </c>
      <c r="N53" s="115" t="s">
        <v>27</v>
      </c>
      <c r="O53" s="115" t="s">
        <v>26</v>
      </c>
      <c r="P53" s="79"/>
    </row>
    <row r="54" spans="1:16" s="7" customFormat="1" ht="24.75" customHeight="1" outlineLevel="1" x14ac:dyDescent="0.25">
      <c r="A54" s="144">
        <v>7</v>
      </c>
      <c r="B54" s="111" t="s">
        <v>2679</v>
      </c>
      <c r="C54" s="112" t="s">
        <v>31</v>
      </c>
      <c r="D54" s="110" t="s">
        <v>2684</v>
      </c>
      <c r="E54" s="145">
        <v>42377</v>
      </c>
      <c r="F54" s="145">
        <v>42731</v>
      </c>
      <c r="G54" s="160">
        <f t="shared" si="3"/>
        <v>11.8</v>
      </c>
      <c r="H54" s="114" t="s">
        <v>2685</v>
      </c>
      <c r="I54" s="113" t="s">
        <v>628</v>
      </c>
      <c r="J54" s="113" t="s">
        <v>649</v>
      </c>
      <c r="K54" s="118">
        <v>3650000000</v>
      </c>
      <c r="L54" s="115" t="s">
        <v>1148</v>
      </c>
      <c r="M54" s="117">
        <v>1</v>
      </c>
      <c r="N54" s="115" t="s">
        <v>27</v>
      </c>
      <c r="O54" s="115" t="s">
        <v>26</v>
      </c>
      <c r="P54" s="79"/>
    </row>
    <row r="55" spans="1:16" s="7" customFormat="1" ht="24.75" customHeight="1" outlineLevel="1" x14ac:dyDescent="0.25">
      <c r="A55" s="144">
        <v>8</v>
      </c>
      <c r="B55" s="111" t="s">
        <v>2686</v>
      </c>
      <c r="C55" s="112" t="s">
        <v>31</v>
      </c>
      <c r="D55" s="110" t="s">
        <v>2684</v>
      </c>
      <c r="E55" s="145">
        <v>43488</v>
      </c>
      <c r="F55" s="145">
        <v>43796</v>
      </c>
      <c r="G55" s="160">
        <f t="shared" si="3"/>
        <v>10.266666666666667</v>
      </c>
      <c r="H55" s="114" t="s">
        <v>2685</v>
      </c>
      <c r="I55" s="113" t="s">
        <v>628</v>
      </c>
      <c r="J55" s="113" t="s">
        <v>644</v>
      </c>
      <c r="K55" s="118">
        <v>1970520000</v>
      </c>
      <c r="L55" s="115" t="s">
        <v>1148</v>
      </c>
      <c r="M55" s="117">
        <v>1</v>
      </c>
      <c r="N55" s="115" t="s">
        <v>27</v>
      </c>
      <c r="O55" s="115" t="s">
        <v>26</v>
      </c>
      <c r="P55" s="79"/>
    </row>
    <row r="56" spans="1:16" s="7" customFormat="1" ht="24.75" customHeight="1" outlineLevel="1" x14ac:dyDescent="0.25">
      <c r="A56" s="144">
        <v>9</v>
      </c>
      <c r="B56" s="111" t="s">
        <v>2687</v>
      </c>
      <c r="C56" s="112" t="s">
        <v>31</v>
      </c>
      <c r="D56" s="110" t="s">
        <v>2688</v>
      </c>
      <c r="E56" s="145">
        <v>43473</v>
      </c>
      <c r="F56" s="145">
        <v>43819</v>
      </c>
      <c r="G56" s="160">
        <f t="shared" si="3"/>
        <v>11.533333333333333</v>
      </c>
      <c r="H56" s="114" t="s">
        <v>2685</v>
      </c>
      <c r="I56" s="113" t="s">
        <v>110</v>
      </c>
      <c r="J56" s="113" t="s">
        <v>819</v>
      </c>
      <c r="K56" s="118">
        <v>643000000</v>
      </c>
      <c r="L56" s="115" t="s">
        <v>1148</v>
      </c>
      <c r="M56" s="117">
        <v>1</v>
      </c>
      <c r="N56" s="115" t="s">
        <v>27</v>
      </c>
      <c r="O56" s="115" t="s">
        <v>26</v>
      </c>
      <c r="P56" s="79"/>
    </row>
    <row r="57" spans="1:16" s="7" customFormat="1" ht="24.75" customHeight="1" outlineLevel="1" x14ac:dyDescent="0.25">
      <c r="A57" s="144">
        <v>10</v>
      </c>
      <c r="B57" s="64" t="s">
        <v>2687</v>
      </c>
      <c r="C57" s="65" t="s">
        <v>31</v>
      </c>
      <c r="D57" s="63" t="s">
        <v>2684</v>
      </c>
      <c r="E57" s="145">
        <v>43110</v>
      </c>
      <c r="F57" s="145">
        <v>43465</v>
      </c>
      <c r="G57" s="160">
        <f t="shared" si="3"/>
        <v>11.833333333333334</v>
      </c>
      <c r="H57" s="64" t="s">
        <v>2685</v>
      </c>
      <c r="I57" s="63" t="s">
        <v>110</v>
      </c>
      <c r="J57" s="63" t="s">
        <v>819</v>
      </c>
      <c r="K57" s="66">
        <v>5309000000</v>
      </c>
      <c r="L57" s="65" t="s">
        <v>1148</v>
      </c>
      <c r="M57" s="67">
        <v>1</v>
      </c>
      <c r="N57" s="65" t="s">
        <v>27</v>
      </c>
      <c r="O57" s="65" t="s">
        <v>26</v>
      </c>
      <c r="P57" s="79"/>
    </row>
    <row r="58" spans="1:16" s="7" customFormat="1" ht="24.75" customHeight="1" outlineLevel="1" x14ac:dyDescent="0.25">
      <c r="A58" s="144">
        <v>11</v>
      </c>
      <c r="B58" s="64" t="s">
        <v>2687</v>
      </c>
      <c r="C58" s="65" t="s">
        <v>31</v>
      </c>
      <c r="D58" s="63" t="s">
        <v>2689</v>
      </c>
      <c r="E58" s="145">
        <v>42767</v>
      </c>
      <c r="F58" s="145">
        <v>43098</v>
      </c>
      <c r="G58" s="160">
        <f t="shared" si="3"/>
        <v>11.033333333333333</v>
      </c>
      <c r="H58" s="64" t="s">
        <v>2685</v>
      </c>
      <c r="I58" s="63" t="s">
        <v>110</v>
      </c>
      <c r="J58" s="63" t="s">
        <v>819</v>
      </c>
      <c r="K58" s="66">
        <v>4250350000</v>
      </c>
      <c r="L58" s="65" t="s">
        <v>1148</v>
      </c>
      <c r="M58" s="67">
        <v>1</v>
      </c>
      <c r="N58" s="65" t="s">
        <v>27</v>
      </c>
      <c r="O58" s="65" t="s">
        <v>26</v>
      </c>
      <c r="P58" s="79"/>
    </row>
    <row r="59" spans="1:16" s="7" customFormat="1" ht="24.75" customHeight="1" outlineLevel="1" x14ac:dyDescent="0.25">
      <c r="A59" s="144">
        <v>12</v>
      </c>
      <c r="B59" s="64" t="s">
        <v>2690</v>
      </c>
      <c r="C59" s="65" t="s">
        <v>31</v>
      </c>
      <c r="D59" s="63" t="s">
        <v>2691</v>
      </c>
      <c r="E59" s="145">
        <v>42013</v>
      </c>
      <c r="F59" s="145">
        <v>42286</v>
      </c>
      <c r="G59" s="160">
        <f t="shared" si="3"/>
        <v>9.1</v>
      </c>
      <c r="H59" s="64" t="s">
        <v>2685</v>
      </c>
      <c r="I59" s="63" t="s">
        <v>628</v>
      </c>
      <c r="J59" s="63" t="s">
        <v>656</v>
      </c>
      <c r="K59" s="66">
        <v>1210000000</v>
      </c>
      <c r="L59" s="65" t="s">
        <v>1148</v>
      </c>
      <c r="M59" s="67">
        <v>1</v>
      </c>
      <c r="N59" s="65" t="s">
        <v>27</v>
      </c>
      <c r="O59" s="65" t="s">
        <v>26</v>
      </c>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2692</v>
      </c>
      <c r="E114" s="145">
        <v>43888</v>
      </c>
      <c r="F114" s="145">
        <v>44196</v>
      </c>
      <c r="G114" s="160">
        <f>IF(AND(E114&lt;&gt;"",F114&lt;&gt;""),((F114-E114)/30),"")</f>
        <v>10.266666666666667</v>
      </c>
      <c r="H114" s="122" t="s">
        <v>2693</v>
      </c>
      <c r="I114" s="121" t="s">
        <v>628</v>
      </c>
      <c r="J114" s="121" t="s">
        <v>630</v>
      </c>
      <c r="K114" s="123">
        <v>3792104740</v>
      </c>
      <c r="L114" s="100">
        <f>+IF(AND(K114&gt;0,O114="Ejecución"),(K114/877802)*Tabla28[[#This Row],[% participación]],IF(AND(K114&gt;0,O114&lt;&gt;"Ejecución"),"-",""))</f>
        <v>4320.0001139209071</v>
      </c>
      <c r="M114" s="124" t="s">
        <v>1148</v>
      </c>
      <c r="N114" s="173">
        <v>1</v>
      </c>
      <c r="O114" s="162" t="s">
        <v>1150</v>
      </c>
      <c r="P114" s="78"/>
    </row>
    <row r="115" spans="1:16" s="6" customFormat="1" ht="24.75" customHeight="1" x14ac:dyDescent="0.25">
      <c r="A115" s="143">
        <v>2</v>
      </c>
      <c r="B115" s="161" t="s">
        <v>2665</v>
      </c>
      <c r="C115" s="163" t="s">
        <v>31</v>
      </c>
      <c r="D115" s="63" t="s">
        <v>2694</v>
      </c>
      <c r="E115" s="145">
        <v>43894</v>
      </c>
      <c r="F115" s="145">
        <v>44196</v>
      </c>
      <c r="G115" s="160">
        <f t="shared" ref="G115:G116" si="4">IF(AND(E115&lt;&gt;"",F115&lt;&gt;""),((F115-E115)/30),"")</f>
        <v>10.066666666666666</v>
      </c>
      <c r="H115" s="64" t="s">
        <v>2695</v>
      </c>
      <c r="I115" s="63" t="s">
        <v>516</v>
      </c>
      <c r="J115" s="63" t="s">
        <v>552</v>
      </c>
      <c r="K115" s="68">
        <v>1525326053</v>
      </c>
      <c r="L115" s="100">
        <f>+IF(AND(K115&gt;0,O115="Ejecución"),(K115/877802)*Tabla28[[#This Row],[% participación]],IF(AND(K115&gt;0,O115&lt;&gt;"Ejecución"),"-",""))</f>
        <v>1737.665274173447</v>
      </c>
      <c r="M115" s="65" t="s">
        <v>1148</v>
      </c>
      <c r="N115" s="173">
        <v>1</v>
      </c>
      <c r="O115" s="162" t="s">
        <v>1150</v>
      </c>
      <c r="P115" s="78"/>
    </row>
    <row r="116" spans="1:16" s="6" customFormat="1" ht="24.75" customHeight="1" x14ac:dyDescent="0.25">
      <c r="A116" s="143">
        <v>3</v>
      </c>
      <c r="B116" s="161" t="s">
        <v>2665</v>
      </c>
      <c r="C116" s="163" t="s">
        <v>31</v>
      </c>
      <c r="D116" s="63" t="s">
        <v>2696</v>
      </c>
      <c r="E116" s="145">
        <v>43893</v>
      </c>
      <c r="F116" s="145">
        <v>44196</v>
      </c>
      <c r="G116" s="160">
        <f t="shared" si="4"/>
        <v>10.1</v>
      </c>
      <c r="H116" s="64" t="s">
        <v>2695</v>
      </c>
      <c r="I116" s="63" t="s">
        <v>516</v>
      </c>
      <c r="J116" s="63" t="s">
        <v>564</v>
      </c>
      <c r="K116" s="68">
        <v>1604610334</v>
      </c>
      <c r="L116" s="100">
        <f>+IF(AND(K116&gt;0,O116="Ejecución"),(K116/877802)*Tabla28[[#This Row],[% participación]],IF(AND(K116&gt;0,O116&lt;&gt;"Ejecución"),"-",""))</f>
        <v>1827.9866461912823</v>
      </c>
      <c r="M116" s="65" t="s">
        <v>1148</v>
      </c>
      <c r="N116" s="173">
        <v>1</v>
      </c>
      <c r="O116" s="162" t="s">
        <v>1150</v>
      </c>
      <c r="P116" s="78"/>
    </row>
    <row r="117" spans="1:16" s="6" customFormat="1" ht="24.75" customHeight="1" outlineLevel="1" x14ac:dyDescent="0.25">
      <c r="A117" s="143">
        <v>4</v>
      </c>
      <c r="B117" s="161" t="s">
        <v>2665</v>
      </c>
      <c r="C117" s="163" t="s">
        <v>31</v>
      </c>
      <c r="D117" s="63" t="s">
        <v>2697</v>
      </c>
      <c r="E117" s="145">
        <v>43922</v>
      </c>
      <c r="F117" s="145">
        <v>44165</v>
      </c>
      <c r="G117" s="160">
        <f t="shared" ref="G117:G159" si="5">IF(AND(E117&lt;&gt;"",F117&lt;&gt;""),((F117-E117)/30),"")</f>
        <v>8.1</v>
      </c>
      <c r="H117" s="64" t="s">
        <v>2698</v>
      </c>
      <c r="I117" s="63" t="s">
        <v>516</v>
      </c>
      <c r="J117" s="63" t="s">
        <v>530</v>
      </c>
      <c r="K117" s="68">
        <v>978728901</v>
      </c>
      <c r="L117" s="100">
        <f>+IF(AND(K117&gt;0,O117="Ejecución"),(K117/877802)*Tabla28[[#This Row],[% participación]],IF(AND(K117&gt;0,O117&lt;&gt;"Ejecución"),"-",""))</f>
        <v>1114.9768410188174</v>
      </c>
      <c r="M117" s="65" t="s">
        <v>1148</v>
      </c>
      <c r="N117" s="173">
        <v>1</v>
      </c>
      <c r="O117" s="162" t="s">
        <v>1150</v>
      </c>
      <c r="P117" s="78"/>
    </row>
    <row r="118" spans="1:16" s="7" customFormat="1" ht="24.75" customHeight="1" outlineLevel="1" x14ac:dyDescent="0.25">
      <c r="A118" s="144">
        <v>5</v>
      </c>
      <c r="B118" s="161" t="s">
        <v>2665</v>
      </c>
      <c r="C118" s="163" t="s">
        <v>31</v>
      </c>
      <c r="D118" s="63" t="s">
        <v>2699</v>
      </c>
      <c r="E118" s="145">
        <v>43922</v>
      </c>
      <c r="F118" s="145">
        <v>44165</v>
      </c>
      <c r="G118" s="160">
        <f t="shared" si="5"/>
        <v>8.1</v>
      </c>
      <c r="H118" s="64" t="s">
        <v>2698</v>
      </c>
      <c r="I118" s="63" t="s">
        <v>516</v>
      </c>
      <c r="J118" s="63" t="s">
        <v>616</v>
      </c>
      <c r="K118" s="68">
        <v>355625712</v>
      </c>
      <c r="L118" s="100">
        <f>+IF(AND(K118&gt;0,O118="Ejecución"),(K118/877802)*Tabla28[[#This Row],[% participación]],IF(AND(K118&gt;0,O118&lt;&gt;"Ejecución"),"-",""))</f>
        <v>405.13203660962267</v>
      </c>
      <c r="M118" s="65" t="s">
        <v>1148</v>
      </c>
      <c r="N118" s="173">
        <f t="shared" ref="N118:N160" si="6">+IF(M118="No",1,IF(M118="Si","Ingrese %",""))</f>
        <v>1</v>
      </c>
      <c r="O118" s="162" t="s">
        <v>1150</v>
      </c>
      <c r="P118" s="79"/>
    </row>
    <row r="119" spans="1:16" s="7" customFormat="1" ht="24.75" customHeight="1" outlineLevel="1" x14ac:dyDescent="0.25">
      <c r="A119" s="144">
        <v>6</v>
      </c>
      <c r="B119" s="161" t="s">
        <v>2665</v>
      </c>
      <c r="C119" s="163" t="s">
        <v>31</v>
      </c>
      <c r="D119" s="63" t="s">
        <v>2700</v>
      </c>
      <c r="E119" s="145">
        <v>43922</v>
      </c>
      <c r="F119" s="145">
        <v>44165</v>
      </c>
      <c r="G119" s="160">
        <f t="shared" si="5"/>
        <v>8.1</v>
      </c>
      <c r="H119" s="64" t="s">
        <v>2698</v>
      </c>
      <c r="I119" s="63" t="s">
        <v>516</v>
      </c>
      <c r="J119" s="63" t="s">
        <v>536</v>
      </c>
      <c r="K119" s="68">
        <v>111917288</v>
      </c>
      <c r="L119" s="100">
        <f>+IF(AND(K119&gt;0,O119="Ejecución"),(K119/877802)*Tabla28[[#This Row],[% participación]],IF(AND(K119&gt;0,O119&lt;&gt;"Ejecución"),"-",""))</f>
        <v>127.4971895712245</v>
      </c>
      <c r="M119" s="65" t="s">
        <v>1148</v>
      </c>
      <c r="N119" s="173">
        <f t="shared" si="6"/>
        <v>1</v>
      </c>
      <c r="O119" s="162" t="s">
        <v>1150</v>
      </c>
      <c r="P119" s="79"/>
    </row>
    <row r="120" spans="1:16" s="7" customFormat="1" ht="24.75" customHeight="1" outlineLevel="1" x14ac:dyDescent="0.25">
      <c r="A120" s="144">
        <v>7</v>
      </c>
      <c r="B120" s="161" t="s">
        <v>2665</v>
      </c>
      <c r="C120" s="163" t="s">
        <v>31</v>
      </c>
      <c r="D120" s="63" t="s">
        <v>2701</v>
      </c>
      <c r="E120" s="145">
        <v>43922</v>
      </c>
      <c r="F120" s="145">
        <v>44165</v>
      </c>
      <c r="G120" s="160">
        <f t="shared" si="5"/>
        <v>8.1</v>
      </c>
      <c r="H120" s="64" t="s">
        <v>2698</v>
      </c>
      <c r="I120" s="63" t="s">
        <v>516</v>
      </c>
      <c r="J120" s="63" t="s">
        <v>564</v>
      </c>
      <c r="K120" s="68">
        <v>1150172334</v>
      </c>
      <c r="L120" s="100">
        <f>+IF(AND(K120&gt;0,O120="Ejecución"),(K120/877802)*Tabla28[[#This Row],[% participación]],IF(AND(K120&gt;0,O120&lt;&gt;"Ejecución"),"-",""))</f>
        <v>1310.2867548718275</v>
      </c>
      <c r="M120" s="65" t="s">
        <v>1148</v>
      </c>
      <c r="N120" s="173">
        <f t="shared" si="6"/>
        <v>1</v>
      </c>
      <c r="O120" s="162" t="s">
        <v>1150</v>
      </c>
      <c r="P120" s="79"/>
    </row>
    <row r="121" spans="1:16" s="7" customFormat="1" ht="24.75" customHeight="1" outlineLevel="1" x14ac:dyDescent="0.25">
      <c r="A121" s="144">
        <v>8</v>
      </c>
      <c r="B121" s="161" t="s">
        <v>2665</v>
      </c>
      <c r="C121" s="163" t="s">
        <v>31</v>
      </c>
      <c r="D121" s="63" t="s">
        <v>2702</v>
      </c>
      <c r="E121" s="145">
        <v>43922</v>
      </c>
      <c r="F121" s="145">
        <v>44165</v>
      </c>
      <c r="G121" s="160">
        <f t="shared" si="5"/>
        <v>8.1</v>
      </c>
      <c r="H121" s="102" t="s">
        <v>2698</v>
      </c>
      <c r="I121" s="63" t="s">
        <v>516</v>
      </c>
      <c r="J121" s="63" t="s">
        <v>598</v>
      </c>
      <c r="K121" s="68">
        <v>1249870926</v>
      </c>
      <c r="L121" s="100">
        <f>+IF(AND(K121&gt;0,O121="Ejecución"),(K121/877802)*Tabla28[[#This Row],[% participación]],IF(AND(K121&gt;0,O121&lt;&gt;"Ejecución"),"-",""))</f>
        <v>1423.8642951371721</v>
      </c>
      <c r="M121" s="65" t="s">
        <v>1148</v>
      </c>
      <c r="N121" s="173">
        <f t="shared" si="6"/>
        <v>1</v>
      </c>
      <c r="O121" s="162" t="s">
        <v>1150</v>
      </c>
      <c r="P121" s="79"/>
    </row>
    <row r="122" spans="1:16" s="7" customFormat="1" ht="24.75" customHeight="1" outlineLevel="1" x14ac:dyDescent="0.25">
      <c r="A122" s="144">
        <v>9</v>
      </c>
      <c r="B122" s="161" t="s">
        <v>2665</v>
      </c>
      <c r="C122" s="163" t="s">
        <v>31</v>
      </c>
      <c r="D122" s="63" t="s">
        <v>2703</v>
      </c>
      <c r="E122" s="145">
        <v>43922</v>
      </c>
      <c r="F122" s="145">
        <v>44165</v>
      </c>
      <c r="G122" s="160">
        <f t="shared" si="5"/>
        <v>8.1</v>
      </c>
      <c r="H122" s="64" t="s">
        <v>2698</v>
      </c>
      <c r="I122" s="63" t="s">
        <v>516</v>
      </c>
      <c r="J122" s="63" t="s">
        <v>598</v>
      </c>
      <c r="K122" s="68">
        <v>1392338380</v>
      </c>
      <c r="L122" s="100">
        <f>+IF(AND(K122&gt;0,O122="Ejecución"),(K122/877802)*Tabla28[[#This Row],[% participación]],IF(AND(K122&gt;0,O122&lt;&gt;"Ejecución"),"-",""))</f>
        <v>1586.16451090337</v>
      </c>
      <c r="M122" s="65" t="s">
        <v>1148</v>
      </c>
      <c r="N122" s="173">
        <f t="shared" si="6"/>
        <v>1</v>
      </c>
      <c r="O122" s="162" t="s">
        <v>1150</v>
      </c>
      <c r="P122" s="79"/>
    </row>
    <row r="123" spans="1:16" s="7" customFormat="1" ht="24.75" customHeight="1" outlineLevel="1" x14ac:dyDescent="0.25">
      <c r="A123" s="144">
        <v>10</v>
      </c>
      <c r="B123" s="161" t="s">
        <v>2665</v>
      </c>
      <c r="C123" s="163" t="s">
        <v>31</v>
      </c>
      <c r="D123" s="63" t="s">
        <v>2704</v>
      </c>
      <c r="E123" s="145">
        <v>44055</v>
      </c>
      <c r="F123" s="145">
        <v>44180</v>
      </c>
      <c r="G123" s="160">
        <f t="shared" si="5"/>
        <v>4.166666666666667</v>
      </c>
      <c r="H123" s="64" t="s">
        <v>2705</v>
      </c>
      <c r="I123" s="63" t="s">
        <v>628</v>
      </c>
      <c r="J123" s="63" t="s">
        <v>630</v>
      </c>
      <c r="K123" s="68">
        <v>475162252</v>
      </c>
      <c r="L123" s="100">
        <f>+IF(AND(K123&gt;0,O123="Ejecución"),(K123/877802)*Tabla28[[#This Row],[% participación]],IF(AND(K123&gt;0,O123&lt;&gt;"Ejecución"),"-",""))</f>
        <v>541.30914716530606</v>
      </c>
      <c r="M123" s="65" t="s">
        <v>1148</v>
      </c>
      <c r="N123" s="173">
        <f t="shared" si="6"/>
        <v>1</v>
      </c>
      <c r="O123" s="162" t="s">
        <v>1150</v>
      </c>
      <c r="P123" s="79"/>
    </row>
    <row r="124" spans="1:16" s="7" customFormat="1" ht="24.75" customHeight="1" outlineLevel="1" x14ac:dyDescent="0.25">
      <c r="A124" s="144">
        <v>11</v>
      </c>
      <c r="B124" s="161" t="s">
        <v>2665</v>
      </c>
      <c r="C124" s="163" t="s">
        <v>31</v>
      </c>
      <c r="D124" s="63" t="s">
        <v>2706</v>
      </c>
      <c r="E124" s="145">
        <v>44166</v>
      </c>
      <c r="F124" s="145">
        <v>44773</v>
      </c>
      <c r="G124" s="160">
        <f t="shared" si="5"/>
        <v>20.233333333333334</v>
      </c>
      <c r="H124" s="64" t="s">
        <v>2698</v>
      </c>
      <c r="I124" s="63" t="s">
        <v>741</v>
      </c>
      <c r="J124" s="63" t="s">
        <v>90</v>
      </c>
      <c r="K124" s="68">
        <v>1873864414</v>
      </c>
      <c r="L124" s="100">
        <f>+IF(AND(K124&gt;0,O124="Ejecución"),(K124/877802)*Tabla28[[#This Row],[% participación]],IF(AND(K124&gt;0,O124&lt;&gt;"Ejecución"),"-",""))</f>
        <v>2134.7233362421139</v>
      </c>
      <c r="M124" s="65" t="s">
        <v>1148</v>
      </c>
      <c r="N124" s="173">
        <f t="shared" si="6"/>
        <v>1</v>
      </c>
      <c r="O124" s="162" t="s">
        <v>1150</v>
      </c>
      <c r="P124" s="79"/>
    </row>
    <row r="125" spans="1:16" s="7" customFormat="1" ht="24.75" customHeight="1" outlineLevel="1" x14ac:dyDescent="0.25">
      <c r="A125" s="144">
        <v>12</v>
      </c>
      <c r="B125" s="161" t="s">
        <v>2665</v>
      </c>
      <c r="C125" s="163" t="s">
        <v>31</v>
      </c>
      <c r="D125" s="63" t="s">
        <v>2704</v>
      </c>
      <c r="E125" s="145">
        <v>44166</v>
      </c>
      <c r="F125" s="145">
        <v>44773</v>
      </c>
      <c r="G125" s="160">
        <f t="shared" si="5"/>
        <v>20.233333333333334</v>
      </c>
      <c r="H125" s="64" t="s">
        <v>2698</v>
      </c>
      <c r="I125" s="63" t="s">
        <v>741</v>
      </c>
      <c r="J125" s="63" t="s">
        <v>744</v>
      </c>
      <c r="K125" s="68">
        <v>593653946</v>
      </c>
      <c r="L125" s="100">
        <f>+IF(AND(K125&gt;0,O125="Ejecución"),(K125/877802)*Tabla28[[#This Row],[% participación]],IF(AND(K125&gt;0,O125&lt;&gt;"Ejecución"),"-",""))</f>
        <v>676.29595968111255</v>
      </c>
      <c r="M125" s="65" t="s">
        <v>1148</v>
      </c>
      <c r="N125" s="173">
        <f t="shared" si="6"/>
        <v>1</v>
      </c>
      <c r="O125" s="162" t="s">
        <v>1150</v>
      </c>
      <c r="P125" s="79"/>
    </row>
    <row r="126" spans="1:16" s="7" customFormat="1" ht="24.75" customHeight="1" outlineLevel="1" x14ac:dyDescent="0.25">
      <c r="A126" s="144">
        <v>13</v>
      </c>
      <c r="B126" s="161" t="s">
        <v>2665</v>
      </c>
      <c r="C126" s="163" t="s">
        <v>31</v>
      </c>
      <c r="D126" s="63" t="s">
        <v>2707</v>
      </c>
      <c r="E126" s="145">
        <v>44166</v>
      </c>
      <c r="F126" s="145">
        <v>44773</v>
      </c>
      <c r="G126" s="160">
        <f t="shared" si="5"/>
        <v>20.233333333333334</v>
      </c>
      <c r="H126" s="64" t="s">
        <v>2698</v>
      </c>
      <c r="I126" s="63" t="s">
        <v>741</v>
      </c>
      <c r="J126" s="63" t="s">
        <v>743</v>
      </c>
      <c r="K126" s="68">
        <v>2677739511</v>
      </c>
      <c r="L126" s="100">
        <f>+IF(AND(K126&gt;0,O126="Ejecución"),(K126/877802)*Tabla28[[#This Row],[% participación]],IF(AND(K126&gt;0,O126&lt;&gt;"Ejecución"),"-",""))</f>
        <v>3050.5051378329053</v>
      </c>
      <c r="M126" s="65" t="s">
        <v>1148</v>
      </c>
      <c r="N126" s="173">
        <f t="shared" si="6"/>
        <v>1</v>
      </c>
      <c r="O126" s="162" t="s">
        <v>1150</v>
      </c>
      <c r="P126" s="79"/>
    </row>
    <row r="127" spans="1:16" s="7" customFormat="1" ht="24.75" customHeight="1" outlineLevel="1" x14ac:dyDescent="0.25">
      <c r="A127" s="144">
        <v>14</v>
      </c>
      <c r="B127" s="161" t="s">
        <v>2665</v>
      </c>
      <c r="C127" s="163" t="s">
        <v>31</v>
      </c>
      <c r="D127" s="63" t="s">
        <v>2708</v>
      </c>
      <c r="E127" s="145">
        <v>44013</v>
      </c>
      <c r="F127" s="145">
        <v>44773</v>
      </c>
      <c r="G127" s="160">
        <f t="shared" si="5"/>
        <v>25.333333333333332</v>
      </c>
      <c r="H127" s="64" t="s">
        <v>2698</v>
      </c>
      <c r="I127" s="63" t="s">
        <v>36</v>
      </c>
      <c r="J127" s="63" t="s">
        <v>117</v>
      </c>
      <c r="K127" s="68">
        <v>6898140191</v>
      </c>
      <c r="L127" s="100">
        <f>+IF(AND(K127&gt;0,O127="Ejecución"),(K127/877802)*Tabla28[[#This Row],[% participación]],IF(AND(K127&gt;0,O127&lt;&gt;"Ejecución"),"-",""))</f>
        <v>7858.4238712146935</v>
      </c>
      <c r="M127" s="65" t="s">
        <v>1148</v>
      </c>
      <c r="N127" s="173">
        <f t="shared" si="6"/>
        <v>1</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7"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4"/>
      <c r="Z178" s="165" t="str">
        <f>IF(Y178&gt;0,SUM(E180+Y178),"")</f>
        <v/>
      </c>
      <c r="AA178" s="19"/>
      <c r="AB178" s="19"/>
    </row>
    <row r="179" spans="1:28" ht="23.25" x14ac:dyDescent="0.25">
      <c r="A179" s="9"/>
      <c r="B179" s="192" t="s">
        <v>2669</v>
      </c>
      <c r="C179" s="192"/>
      <c r="D179" s="192"/>
      <c r="E179" s="171">
        <v>0.02</v>
      </c>
      <c r="F179" s="170">
        <v>0.01</v>
      </c>
      <c r="G179" s="165">
        <f>IF(F179&gt;0,SUM(E179+F179),"")</f>
        <v>0.03</v>
      </c>
      <c r="H179" s="5"/>
      <c r="I179" s="192" t="s">
        <v>2671</v>
      </c>
      <c r="J179" s="192"/>
      <c r="K179" s="192"/>
      <c r="L179" s="192"/>
      <c r="M179" s="172">
        <v>0.03</v>
      </c>
      <c r="O179" s="8"/>
      <c r="Q179" s="19"/>
      <c r="R179" s="159">
        <f>IF(M179&gt;0,SUM(L179+M179),"")</f>
        <v>0.03</v>
      </c>
      <c r="T179" s="19"/>
      <c r="U179" s="238" t="s">
        <v>1166</v>
      </c>
      <c r="V179" s="238"/>
      <c r="W179" s="238"/>
      <c r="X179" s="24">
        <v>0.02</v>
      </c>
      <c r="Y179" s="164"/>
      <c r="Z179" s="165" t="str">
        <f>IF(Y179&gt;0,SUM(E181+Y179),"")</f>
        <v/>
      </c>
      <c r="AA179" s="19"/>
      <c r="AB179" s="19"/>
    </row>
    <row r="180" spans="1:28" ht="23.45" hidden="1" x14ac:dyDescent="0.3">
      <c r="A180" s="9"/>
      <c r="B180" s="178"/>
      <c r="C180" s="178"/>
      <c r="D180" s="178"/>
      <c r="E180" s="169"/>
      <c r="H180" s="5"/>
      <c r="I180" s="178"/>
      <c r="J180" s="178"/>
      <c r="K180" s="178"/>
      <c r="L180" s="178"/>
      <c r="M180" s="5"/>
      <c r="O180" s="8"/>
      <c r="Q180" s="19"/>
      <c r="R180" s="159" t="str">
        <f>IF(S180&gt;0,SUM(L180+S180),"")</f>
        <v/>
      </c>
      <c r="S180" s="164"/>
      <c r="T180" s="19"/>
      <c r="U180" s="238" t="s">
        <v>1167</v>
      </c>
      <c r="V180" s="238"/>
      <c r="W180" s="238"/>
      <c r="X180" s="24">
        <v>0.03</v>
      </c>
      <c r="Y180" s="164"/>
      <c r="Z180" s="165" t="str">
        <f>IF(Y180&gt;0,SUM(E182+Y180),"")</f>
        <v/>
      </c>
      <c r="AA180" s="19"/>
      <c r="AB180" s="19"/>
    </row>
    <row r="181" spans="1:28" ht="23.45" hidden="1" x14ac:dyDescent="0.3">
      <c r="A181" s="9"/>
      <c r="B181" s="178"/>
      <c r="C181" s="178"/>
      <c r="D181" s="178"/>
      <c r="E181" s="169"/>
      <c r="H181" s="5"/>
      <c r="I181" s="178"/>
      <c r="J181" s="178"/>
      <c r="K181" s="178"/>
      <c r="L181" s="178"/>
      <c r="M181" s="5"/>
      <c r="O181" s="8"/>
      <c r="Q181" s="19"/>
      <c r="R181" s="159" t="str">
        <f>IF(S181&gt;0,SUM(L181+S181),"")</f>
        <v/>
      </c>
      <c r="S181" s="164"/>
      <c r="T181" s="19"/>
      <c r="U181" s="19"/>
      <c r="V181" s="19"/>
      <c r="W181" s="19"/>
      <c r="X181" s="19"/>
      <c r="Y181" s="19"/>
      <c r="Z181" s="19"/>
      <c r="AA181" s="19"/>
      <c r="AB181" s="19"/>
    </row>
    <row r="182" spans="1:28" ht="23.45" hidden="1" x14ac:dyDescent="0.3">
      <c r="A182" s="9"/>
      <c r="B182" s="178"/>
      <c r="C182" s="178"/>
      <c r="D182" s="178"/>
      <c r="E182" s="169"/>
      <c r="H182" s="5"/>
      <c r="I182" s="178"/>
      <c r="J182" s="178"/>
      <c r="K182" s="178"/>
      <c r="L182" s="178"/>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0.03</v>
      </c>
      <c r="D185" s="91" t="s">
        <v>2628</v>
      </c>
      <c r="E185" s="94">
        <f>+(C185*SUM(K20:K35))</f>
        <v>39329412.600000001</v>
      </c>
      <c r="F185" s="92"/>
      <c r="G185" s="93"/>
      <c r="H185" s="88"/>
      <c r="I185" s="90" t="s">
        <v>2627</v>
      </c>
      <c r="J185" s="166">
        <f>+SUM(M179:M183)</f>
        <v>0.03</v>
      </c>
      <c r="K185" s="237" t="s">
        <v>2628</v>
      </c>
      <c r="L185" s="237"/>
      <c r="M185" s="94">
        <f>+J185*(SUM(K20:K35))</f>
        <v>39329412.600000001</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6" t="s">
        <v>2636</v>
      </c>
      <c r="C192" s="196"/>
      <c r="E192" s="5" t="s">
        <v>20</v>
      </c>
      <c r="H192" s="26" t="s">
        <v>24</v>
      </c>
      <c r="J192" s="5" t="s">
        <v>2637</v>
      </c>
      <c r="K192" s="5"/>
      <c r="M192" s="5"/>
      <c r="N192" s="5"/>
      <c r="O192" s="8"/>
      <c r="Q192" s="154"/>
      <c r="R192" s="155"/>
      <c r="S192" s="155"/>
      <c r="T192" s="154"/>
    </row>
    <row r="193" spans="1:18" x14ac:dyDescent="0.25">
      <c r="A193" s="9"/>
      <c r="C193" s="125">
        <v>41621</v>
      </c>
      <c r="D193" s="5"/>
      <c r="E193" s="126">
        <v>1401</v>
      </c>
      <c r="F193" s="5"/>
      <c r="G193" s="5"/>
      <c r="H193" s="147" t="s">
        <v>2709</v>
      </c>
      <c r="J193" s="5"/>
      <c r="K193" s="127">
        <v>43888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2710</v>
      </c>
      <c r="D211" s="21"/>
      <c r="G211" s="27" t="s">
        <v>2620</v>
      </c>
      <c r="H211" s="177" t="s">
        <v>2711</v>
      </c>
      <c r="J211" s="27" t="s">
        <v>2622</v>
      </c>
      <c r="K211" s="148" t="s">
        <v>2713</v>
      </c>
      <c r="L211" s="21"/>
      <c r="M211" s="21"/>
      <c r="N211" s="21"/>
      <c r="O211" s="8"/>
    </row>
    <row r="212" spans="1:15" x14ac:dyDescent="0.25">
      <c r="A212" s="9"/>
      <c r="B212" s="27" t="s">
        <v>2619</v>
      </c>
      <c r="C212" s="147" t="s">
        <v>2709</v>
      </c>
      <c r="D212" s="21"/>
      <c r="G212" s="27" t="s">
        <v>2621</v>
      </c>
      <c r="H212" s="177" t="s">
        <v>2712</v>
      </c>
      <c r="J212" s="27" t="s">
        <v>2623</v>
      </c>
      <c r="K212" s="147" t="s">
        <v>2714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8:D160 M128:M160 G114:G121 L106:L107 G128:J160 L83:L90 G48:G90 B83:B90 G122 G123 G124 G125 G126 G127"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4fb10211-09fb-4e80-9f0b-184718d5d98c"/>
    <ds:schemaRef ds:uri="http://purl.org/dc/dcmitype/"/>
    <ds:schemaRef ds:uri="a65d333d-5b59-4810-bc94-b80d9325abbc"/>
    <ds:schemaRef ds:uri="http://schemas.microsoft.com/office/infopath/2007/PartnerControls"/>
    <ds:schemaRef ds:uri="http://purl.org/dc/elements/1.1/"/>
    <ds:schemaRef ds:uri="http://schemas.microsoft.com/office/2006/metadata/properties"/>
    <ds:schemaRef ds:uri="http://purl.org/dc/terms/"/>
    <ds:schemaRef ds:uri="http://schemas.microsoft.com/office/2006/documentManagement/types"/>
    <ds:schemaRef ds:uri="http://schemas.openxmlformats.org/package/2006/metadata/core-properties"/>
    <ds:schemaRef ds:uri="http://www.w3.org/XML/1998/namespac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ROSA</cp:lastModifiedBy>
  <cp:lastPrinted>2020-11-20T15:12:35Z</cp:lastPrinted>
  <dcterms:created xsi:type="dcterms:W3CDTF">2020-10-14T21:57:42Z</dcterms:created>
  <dcterms:modified xsi:type="dcterms:W3CDTF">2021-01-06T00:53:41Z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