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<sst xmlns="http://schemas.openxmlformats.org/spreadsheetml/2006/main" count="3242" uniqueCount="2739">
  <si>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</si>
  <si>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</si>
  <si>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</si>
  <si>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</si>
  <si>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</si>
  <si>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</si>
  <si>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</si>
  <si>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</si>
  <si>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</si>
  <si>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</si>
  <si>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</si>
  <si>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</si>
  <si>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</si>
  <si>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</si>
  <si>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</si>
  <si>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</si>
  <si>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</si>
  <si>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</si>
  <si>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</si>
  <si>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</si>
  <si>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</si>
  <si>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</si>
  <si>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</si>
  <si>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</si>
  <si>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</si>
  <si>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</si>
  <si>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</si>
  <si>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</si>
  <si>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</si>
  <si>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</si>
  <si>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</si>
  <si>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</si>
  <si>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</si>
  <si>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</si>
  <si>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</si>
  <si>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</si>
  <si>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</si>
  <si>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</si>
  <si>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</si>
  <si>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</si>
  <si>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</si>
  <si>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</si>
  <si>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</si>
  <si>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</si>
  <si>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</si>
  <si>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</si>
  <si>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</si>
  <si>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</si>
  <si>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</si>
  <si>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</si>
  <si>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</si>
  <si>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</si>
  <si>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</si>
  <si>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</si>
  <si>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</si>
  <si>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</si>
  <si>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</si>
  <si>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</si>
  <si>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</si>
  <si>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</si>
  <si>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</si>
  <si>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</si>
  <si>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</si>
  <si>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</si>
  <si>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</si>
  <si>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</si>
  <si>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</si>
  <si>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</si>
  <si>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</si>
  <si>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</si>
  <si>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</si>
  <si>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</si>
  <si>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</si>
  <si>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</si>
  <si>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</si>
  <si>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</si>
  <si>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</si>
  <si>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</si>
  <si>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</si>
  <si>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</si>
  <si>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</si>
  <si>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</si>
  <si>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</si>
  <si>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</si>
  <si>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</si>
  <si>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</si>
  <si>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</si>
  <si>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</si>
  <si>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</si>
  <si>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</si>
  <si>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</si>
  <si>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</si>
  <si>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</si>
  <si>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</si>
  <si>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</si>
  <si>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</si>
  <si>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</si>
  <si>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</si>
  <si>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</si>
  <si>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</si>
  <si>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</si>
  <si>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</si>
  <si>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</si>
  <si>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</si>
  <si>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</si>
  <si>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</si>
  <si>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</si>
  <si>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</si>
  <si>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</si>
  <si>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</si>
  <si>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</si>
  <si>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</si>
  <si>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</si>
  <si>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</si>
  <si>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</si>
  <si>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</si>
  <si>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</si>
  <si>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</si>
  <si>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</si>
  <si>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</si>
  <si>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</si>
  <si>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</si>
  <si>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</si>
  <si>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</si>
  <si>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</si>
  <si>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</si>
  <si>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</si>
  <si>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</si>
  <si>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</si>
  <si>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</si>
  <si>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</si>
  <si>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</si>
  <si>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</si>
  <si>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</si>
  <si>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</si>
  <si>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</si>
  <si>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</si>
  <si>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</si>
  <si>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</si>
  <si>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</si>
  <si>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</si>
  <si>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</si>
  <si>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</si>
  <si>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</si>
  <si>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</si>
  <si>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</si>
  <si>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</si>
  <si>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</si>
  <si>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</si>
  <si>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</si>
  <si>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</si>
  <si>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</si>
  <si>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</si>
  <si>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</si>
  <si>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</si>
  <si>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</si>
  <si>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</si>
  <si>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</si>
  <si>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</si>
  <si>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</si>
  <si>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</si>
  <si>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</si>
  <si>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</si>
  <si>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</si>
  <si>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</si>
  <si>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</si>
  <si>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</si>
  <si>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</si>
  <si>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</si>
  <si>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</si>
  <si>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</si>
  <si>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</si>
  <si>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</si>
  <si>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</si>
  <si>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</si>
  <si>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</si>
  <si>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</si>
  <si>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</si>
  <si>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</si>
  <si>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</si>
  <si>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</si>
  <si>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</si>
  <si>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</si>
  <si>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</si>
  <si>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</si>
  <si>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</si>
  <si>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</si>
  <si>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</si>
  <si>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</si>
  <si>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</si>
  <si>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</si>
  <si>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</si>
  <si>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</si>
  <si>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</si>
  <si>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</si>
  <si>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</si>
  <si>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</si>
  <si>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</si>
  <si>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</si>
  <si>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</si>
  <si>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</si>
  <si>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</si>
  <si>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</si>
  <si>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</si>
  <si>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</si>
  <si>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</si>
  <si>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</si>
  <si>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</si>
  <si>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</si>
  <si>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</si>
  <si>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</si>
  <si>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</si>
  <si>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</si>
  <si>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</si>
  <si>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</si>
  <si>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</si>
  <si>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</si>
  <si>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</si>
  <si>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</si>
  <si>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</si>
  <si>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</si>
  <si>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</si>
  <si>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</si>
  <si>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</si>
  <si>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</si>
  <si>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</si>
  <si>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</si>
  <si>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</si>
  <si>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</si>
  <si>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</si>
  <si>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</si>
  <si>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</si>
  <si>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</si>
  <si>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</si>
  <si>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</si>
  <si>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</si>
  <si>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</si>
  <si>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</si>
  <si>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</si>
  <si>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</si>
  <si>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</si>
  <si>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</si>
  <si>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</si>
  <si>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</si>
  <si>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</si>
  <si>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</si>
  <si>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</si>
  <si>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</si>
  <si>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</si>
  <si>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</si>
  <si>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</si>
  <si>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</si>
  <si>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</si>
  <si>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</si>
  <si>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</si>
  <si>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</si>
  <si>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</si>
  <si>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</si>
  <si>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</si>
  <si>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</si>
  <si>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</si>
  <si>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</si>
  <si>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</si>
  <si>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</si>
  <si>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</si>
  <si>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</si>
  <si>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</si>
  <si>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</si>
  <si>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</si>
  <si>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</si>
  <si>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</si>
  <si>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</si>
  <si>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</si>
  <si>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</si>
  <si>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</si>
  <si>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</si>
  <si>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</si>
  <si>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</si>
  <si>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</si>
  <si>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</si>
  <si>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</si>
  <si>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</si>
  <si>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</si>
  <si>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</si>
  <si>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</si>
  <si>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</si>
  <si>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</si>
  <si>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</si>
  <si>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</si>
  <si>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</si>
  <si>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</si>
  <si>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</si>
  <si>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</si>
  <si>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</si>
  <si>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</si>
  <si>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</si>
  <si>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</si>
  <si>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</si>
  <si>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</si>
  <si>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</si>
  <si>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</si>
  <si>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</si>
  <si>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</si>
  <si>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</si>
  <si>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</si>
  <si>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</si>
  <si>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</si>
  <si>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</si>
  <si>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</si>
  <si>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</si>
  <si>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</si>
  <si>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</si>
  <si>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</si>
  <si>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</si>
  <si>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</si>
  <si>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</si>
  <si>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</si>
  <si>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</si>
  <si>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</si>
  <si>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</si>
  <si>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</si>
  <si>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</si>
  <si>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</si>
  <si>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</si>
  <si>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</si>
  <si>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</si>
  <si>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</si>
  <si>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</si>
  <si>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</si>
  <si>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</si>
  <si>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</si>
  <si>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</si>
  <si>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</si>
  <si>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</si>
  <si>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</si>
  <si>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</si>
  <si>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</si>
  <si>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</si>
  <si>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</si>
  <si>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</si>
  <si>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</si>
  <si>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</si>
  <si>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</si>
  <si>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</si>
  <si>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</si>
  <si>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</si>
  <si>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</si>
  <si>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</si>
  <si>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</si>
  <si>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</si>
  <si>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</si>
  <si>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</si>
  <si>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</si>
  <si>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</si>
  <si>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</si>
  <si>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</si>
  <si>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</si>
  <si>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</si>
  <si>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</si>
  <si>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</si>
  <si>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</si>
  <si>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</si>
  <si>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</si>
  <si>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</si>
  <si>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</si>
  <si>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</si>
  <si>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</si>
  <si>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</si>
  <si>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</si>
  <si>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</si>
  <si>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</si>
  <si>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</si>
  <si>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</si>
  <si>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</si>
  <si>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</si>
  <si>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</si>
  <si>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</si>
  <si>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</si>
  <si>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</si>
  <si>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</si>
  <si>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</si>
  <si>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</si>
  <si>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</si>
  <si>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</si>
  <si>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</si>
  <si>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</si>
  <si>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</si>
  <si>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</si>
  <si>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</si>
  <si>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</si>
  <si>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</si>
  <si>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</si>
  <si>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</si>
  <si>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</si>
  <si>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</si>
  <si>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</si>
  <si>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</si>
  <si>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</si>
  <si>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</si>
  <si>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</si>
  <si>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</si>
  <si>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</si>
  <si>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</si>
  <si>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</si>
  <si>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</si>
  <si>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</si>
  <si>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</si>
  <si>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</si>
  <si>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</si>
  <si>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</si>
  <si>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</si>
  <si>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</si>
  <si>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</si>
  <si>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</si>
  <si>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</si>
  <si>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</si>
  <si>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</si>
  <si>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</si>
  <si>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</si>
  <si>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</si>
  <si>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</si>
  <si>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</si>
  <si>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</si>
  <si>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</si>
  <si>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</si>
  <si>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</si>
  <si>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</si>
  <si>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</si>
  <si>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</si>
  <si>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</si>
  <si>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</si>
  <si>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</si>
  <si>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</si>
  <si>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</si>
  <si>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</si>
  <si>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</si>
  <si>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</si>
  <si>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</si>
  <si>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</si>
  <si>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</si>
  <si>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</si>
  <si>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</si>
  <si>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</si>
  <si>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</si>
  <si>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</si>
  <si>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</si>
  <si>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</si>
  <si>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</si>
  <si>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</si>
  <si>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</si>
  <si>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</si>
  <si>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</si>
  <si>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</si>
  <si>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</si>
  <si>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</si>
  <si>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</si>
  <si>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</si>
  <si>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</si>
  <si>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</si>
  <si>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</si>
  <si>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</si>
  <si>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</si>
  <si>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</si>
  <si>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</si>
  <si>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</si>
  <si>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</si>
  <si>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</si>
  <si>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</si>
  <si>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</si>
  <si>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</si>
  <si>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</si>
  <si>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</si>
  <si>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</si>
  <si>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</si>
  <si>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</si>
  <si>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</si>
  <si>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</si>
  <si>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</si>
  <si>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</si>
  <si>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</si>
  <si>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</si>
  <si>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</si>
  <si>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</si>
  <si>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</si>
  <si>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</si>
  <si>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</si>
  <si>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</si>
  <si>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</si>
  <si>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</si>
  <si>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</si>
  <si>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</si>
  <si>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</si>
  <si>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</si>
  <si>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</si>
  <si>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</si>
  <si>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</si>
  <si>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</si>
  <si>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</si>
  <si>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</si>
  <si>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</si>
  <si>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</si>
  <si>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</si>
  <si>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</si>
  <si>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</si>
  <si>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</si>
  <si>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</si>
  <si>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</si>
  <si>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</si>
  <si>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</si>
  <si>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</si>
  <si>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</si>
  <si>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</si>
  <si>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</si>
  <si>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</si>
  <si>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</si>
  <si>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</si>
  <si>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</si>
  <si>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</si>
  <si>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</si>
  <si>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</si>
  <si>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</si>
  <si>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</si>
  <si>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</si>
  <si>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</si>
  <si>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</si>
  <si>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</si>
  <si>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</si>
  <si>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</si>
  <si>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</si>
  <si>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</si>
  <si>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</si>
  <si>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</si>
  <si>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</si>
  <si>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</si>
  <si>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</si>
  <si>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</si>
  <si>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</si>
  <si>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</si>
  <si>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</si>
  <si>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</si>
  <si>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</si>
  <si>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</si>
  <si>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</si>
  <si>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</si>
  <si>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</si>
  <si>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</si>
  <si>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</si>
  <si>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</si>
  <si>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</si>
  <si>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</si>
  <si>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</si>
  <si>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</si>
  <si>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</si>
  <si>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</si>
  <si>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</si>
  <si>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</si>
  <si>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</si>
  <si>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</si>
  <si>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</si>
  <si>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</si>
  <si>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</si>
  <si>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</si>
  <si>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</si>
  <si>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</si>
  <si>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</si>
  <si>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</si>
  <si>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</si>
  <si>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</si>
  <si>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</si>
  <si>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</si>
  <si>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</si>
  <si>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</si>
  <si>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</si>
  <si>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</si>
  <si>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</si>
  <si>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</si>
  <si>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</si>
  <si>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</si>
  <si>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</si>
  <si>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</si>
  <si>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</si>
  <si>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</si>
  <si>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</si>
  <si>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</si>
  <si>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</si>
  <si>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</si>
  <si>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</si>
  <si>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</si>
  <si>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</si>
  <si>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</si>
  <si>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</si>
  <si>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</si>
  <si>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</si>
  <si>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</si>
  <si>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</si>
  <si>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</si>
  <si>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</si>
  <si>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</si>
  <si>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</si>
  <si>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</si>
  <si>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</si>
  <si>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</si>
  <si>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</si>
  <si>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</si>
  <si>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</si>
  <si>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</si>
  <si>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</si>
  <si>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</si>
  <si>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</si>
  <si>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</si>
  <si>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</si>
  <si>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</si>
  <si>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</si>
  <si>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</si>
  <si>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</si>
  <si>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</si>
  <si>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</si>
  <si>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</si>
  <si>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</si>
  <si>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</si>
  <si>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</si>
  <si>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</si>
  <si>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</si>
  <si>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</si>
  <si>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</si>
  <si>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</si>
  <si>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</si>
  <si>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</si>
  <si>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</si>
  <si>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</si>
  <si>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</si>
  <si>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</si>
  <si>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</si>
  <si>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</si>
  <si>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</si>
  <si>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</si>
  <si>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</si>
  <si>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</si>
  <si>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</si>
  <si>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</si>
  <si>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</si>
  <si>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</si>
  <si>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</si>
  <si>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</si>
  <si>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</si>
  <si>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</si>
  <si>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</si>
  <si>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</si>
  <si>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</si>
  <si>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</si>
  <si>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</si>
  <si>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</si>
  <si>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</si>
  <si>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</si>
  <si>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</si>
  <si>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</si>
  <si>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</si>
  <si>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</si>
  <si>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</si>
  <si>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</si>
  <si>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</si>
  <si>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</si>
  <si>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</si>
  <si>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</si>
  <si>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</si>
  <si>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</si>
  <si>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</si>
  <si>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</si>
  <si>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</si>
  <si>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</si>
  <si>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</si>
  <si>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</si>
  <si>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</si>
  <si>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</si>
  <si>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</si>
  <si>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</si>
  <si>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</si>
  <si>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</si>
  <si>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</si>
  <si>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</si>
  <si>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</si>
  <si>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</si>
  <si>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</si>
  <si>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</si>
  <si>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</si>
  <si>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</si>
  <si>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</si>
  <si>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</si>
  <si>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</si>
  <si>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</si>
  <si>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</si>
  <si>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</si>
  <si>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</si>
  <si>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</si>
  <si>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</si>
  <si>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</si>
  <si>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</si>
  <si>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</si>
  <si>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</si>
  <si>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</si>
  <si>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</si>
  <si>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</si>
  <si>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</si>
  <si>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</si>
  <si>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</si>
  <si>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</si>
  <si>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</si>
  <si>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</si>
  <si>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</si>
  <si>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</si>
  <si>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</si>
  <si>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</si>
  <si>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</si>
  <si>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</si>
  <si>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</si>
  <si>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</si>
  <si>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</si>
  <si>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</si>
  <si>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</si>
  <si>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</si>
  <si>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</si>
  <si>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</si>
  <si>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</si>
  <si>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</si>
  <si>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</si>
  <si>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</si>
  <si>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</si>
  <si>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</si>
  <si>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</si>
  <si>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</si>
  <si>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</si>
  <si>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</si>
  <si>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</si>
  <si>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</si>
  <si>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</si>
  <si>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</si>
  <si>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</si>
  <si>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</si>
  <si>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</si>
  <si>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</si>
  <si>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</si>
  <si>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</si>
  <si>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</si>
  <si>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</si>
  <si>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</si>
  <si>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</si>
  <si>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</si>
  <si>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</si>
  <si>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</si>
  <si>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</si>
  <si>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</si>
  <si>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</si>
  <si>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</si>
  <si>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</si>
  <si>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</si>
  <si>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</si>
  <si>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</si>
  <si>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</si>
  <si>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</si>
  <si>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</si>
  <si>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</si>
  <si>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</si>
  <si>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</si>
  <si>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</si>
  <si>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</si>
  <si>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</si>
  <si>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</si>
  <si>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</si>
  <si>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</si>
  <si>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</si>
  <si>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</si>
  <si>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</si>
  <si>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</si>
  <si>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</si>
  <si>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</si>
  <si>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</si>
  <si>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</si>
  <si>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</si>
  <si>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</si>
  <si>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</si>
  <si>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</si>
  <si>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</si>
  <si>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</si>
  <si>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</si>
  <si>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</si>
  <si>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</si>
  <si>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</si>
  <si>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</si>
  <si>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</si>
  <si>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</si>
  <si>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</si>
  <si>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</si>
  <si>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</si>
  <si>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</si>
  <si>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</si>
  <si>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</si>
  <si>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</si>
  <si>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</si>
  <si>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</si>
  <si>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</si>
  <si>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</si>
  <si>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</si>
  <si>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</si>
  <si>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</si>
  <si>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</si>
  <si>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</si>
  <si>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</si>
  <si>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</si>
  <si>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</si>
  <si>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</si>
  <si>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</si>
  <si>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</si>
  <si>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</si>
  <si>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</si>
  <si>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</si>
  <si>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</si>
  <si>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</si>
  <si>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</si>
  <si>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</si>
  <si>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</si>
  <si>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</si>
  <si>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</si>
  <si>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</si>
  <si>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</si>
  <si>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</si>
  <si>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</si>
  <si>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</si>
  <si>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</si>
  <si>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</si>
  <si>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</si>
  <si>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</si>
  <si>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</si>
  <si>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</si>
  <si>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</si>
  <si>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</si>
  <si>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</si>
  <si>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</si>
  <si>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</si>
  <si>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</si>
  <si>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</si>
  <si>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</si>
  <si>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</si>
  <si>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</si>
  <si>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</si>
  <si>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</si>
  <si>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</si>
  <si>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</si>
  <si>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</si>
  <si>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</si>
  <si>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</si>
  <si>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</si>
  <si>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</si>
  <si>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</si>
  <si>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</si>
  <si>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</si>
  <si>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</si>
  <si>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</si>
  <si>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</si>
  <si>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</si>
  <si>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</si>
  <si>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</si>
  <si>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</si>
  <si>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</si>
  <si>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</si>
  <si>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</si>
  <si>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</si>
  <si>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</si>
  <si>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</si>
  <si>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</si>
  <si>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</si>
  <si>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</si>
  <si>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</si>
  <si>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</si>
  <si>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</si>
  <si>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</si>
  <si>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</si>
  <si>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</si>
  <si>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</si>
  <si>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</si>
  <si>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</si>
  <si>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</si>
  <si>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</si>
  <si>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</si>
  <si>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</si>
  <si>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</si>
  <si>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</si>
  <si>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</si>
  <si>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</si>
  <si>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</si>
  <si>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</si>
  <si>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</si>
  <si>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</si>
  <si>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</si>
  <si>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</si>
  <si>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</si>
  <si>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</si>
  <si>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</si>
  <si>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</si>
  <si>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</si>
  <si>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</si>
  <si>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</si>
  <si>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</si>
  <si>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</si>
  <si>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</si>
  <si>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</si>
  <si>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</si>
  <si>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</si>
  <si>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</si>
  <si>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</si>
  <si>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</si>
  <si>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</si>
  <si>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</si>
  <si>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</si>
  <si>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</si>
  <si>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</si>
  <si>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</si>
  <si>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</si>
  <si>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</si>
  <si>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</si>
  <si>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</si>
  <si>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</si>
  <si>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</si>
  <si>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</si>
  <si>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</si>
  <si>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</si>
  <si>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</si>
  <si>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</si>
  <si>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</si>
  <si>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</si>
  <si>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</si>
  <si>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</si>
  <si>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</si>
  <si>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</si>
  <si>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</si>
  <si>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</si>
  <si>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</si>
  <si>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</si>
  <si>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</si>
  <si>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</si>
  <si>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</si>
  <si>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</si>
  <si>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</si>
  <si>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</si>
  <si>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</si>
  <si>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</si>
  <si>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</si>
  <si>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</si>
  <si>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</si>
  <si>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</si>
  <si>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</si>
  <si>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</si>
  <si>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</si>
  <si>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</si>
  <si>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</si>
  <si>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</si>
  <si>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</si>
  <si>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</si>
  <si>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</si>
  <si>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</si>
  <si>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</si>
  <si>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</si>
  <si>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</si>
  <si>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</si>
  <si>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</si>
  <si>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</si>
  <si>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</si>
  <si>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</si>
  <si>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</si>
  <si>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</si>
  <si>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</si>
  <si>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</si>
  <si>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</si>
  <si>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</si>
  <si>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</si>
  <si>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</si>
  <si>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</si>
  <si>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</si>
  <si>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</si>
  <si>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</si>
  <si>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</si>
  <si>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</si>
  <si>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</si>
  <si>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</si>
  <si>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</si>
  <si>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</si>
  <si>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</si>
  <si>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</si>
  <si>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</si>
  <si>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</si>
  <si>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</si>
  <si>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</si>
  <si>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</si>
  <si>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</si>
  <si>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</si>
  <si>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</si>
  <si>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</si>
  <si>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</si>
  <si>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</si>
  <si>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</si>
  <si>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</si>
  <si>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</si>
  <si>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</si>
  <si>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</si>
  <si>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</si>
  <si>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</si>
  <si>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</si>
  <si>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</si>
  <si>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</si>
  <si>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</si>
  <si>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</si>
  <si>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</si>
  <si>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</si>
  <si>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</si>
  <si>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</si>
  <si>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</si>
  <si>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</si>
  <si>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</si>
  <si>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</si>
  <si>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</si>
  <si>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</si>
  <si>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</si>
  <si>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</si>
  <si>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</si>
  <si>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</si>
  <si>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</si>
  <si>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</si>
  <si>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</si>
  <si>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</si>
  <si>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</si>
  <si>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</si>
  <si>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</si>
  <si>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</si>
  <si>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</si>
  <si>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</si>
  <si>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</si>
  <si>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</si>
  <si>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</si>
  <si>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</si>
  <si>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</si>
  <si>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</si>
  <si>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</si>
  <si>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</si>
  <si>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</si>
  <si>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</si>
  <si>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</si>
  <si>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</si>
  <si>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</si>
  <si>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</si>
  <si>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</si>
  <si>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</si>
  <si>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</si>
  <si>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</si>
  <si>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</si>
  <si>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</si>
  <si>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</si>
  <si>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</si>
  <si>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</si>
  <si>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</si>
  <si>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</si>
  <si>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</si>
  <si>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</si>
  <si>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</si>
  <si>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</si>
  <si>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</si>
  <si>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</si>
  <si>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</si>
  <si>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</si>
  <si>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</si>
  <si>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</si>
  <si>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</si>
  <si>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</si>
  <si>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</si>
  <si>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</si>
  <si>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</si>
  <si>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</si>
  <si>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</si>
  <si>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</si>
  <si>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</si>
  <si>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</si>
  <si>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</si>
  <si>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</si>
  <si>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</si>
  <si>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</si>
  <si>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</si>
  <si>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</si>
  <si>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</si>
  <si>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</si>
  <si>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</si>
  <si>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</si>
  <si>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</si>
  <si>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</si>
  <si>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</si>
  <si>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</si>
  <si>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</si>
  <si>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</si>
  <si>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</si>
  <si>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</si>
  <si>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</si>
  <si>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</si>
  <si>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</si>
  <si>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</si>
  <si>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</si>
  <si>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</si>
  <si>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</si>
  <si>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</si>
  <si>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</si>
  <si>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</si>
  <si>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</si>
  <si>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</si>
  <si>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</si>
  <si>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</si>
  <si>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</si>
  <si>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</si>
  <si>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</si>
  <si>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</si>
  <si>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</si>
  <si>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</si>
  <si>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</si>
  <si>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</si>
  <si>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</si>
  <si>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</si>
  <si>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</si>
  <si>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</si>
  <si>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</si>
  <si>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</si>
  <si>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</si>
  <si>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</si>
  <si>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</si>
  <si>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</si>
  <si>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</si>
  <si>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</si>
  <si>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</si>
  <si>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</si>
  <si>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</si>
  <si>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</si>
  <si>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</si>
  <si>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</si>
  <si>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</si>
  <si>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</si>
  <si>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</si>
  <si>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</si>
  <si>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</si>
  <si>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</si>
  <si>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</si>
  <si>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</si>
  <si>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</si>
  <si>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</si>
  <si>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</si>
  <si>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</si>
  <si>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</si>
  <si>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</si>
  <si>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</si>
  <si>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</si>
  <si>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</si>
  <si>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</si>
  <si>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</si>
  <si>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</si>
  <si>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</si>
  <si>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</si>
  <si>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</si>
  <si>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</si>
  <si>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</si>
  <si>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</si>
  <si>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</si>
  <si>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</si>
  <si>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</si>
  <si>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</si>
  <si>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</si>
  <si>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</si>
  <si>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</si>
  <si>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</si>
  <si>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</si>
  <si>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</si>
  <si>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</si>
  <si>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</si>
  <si>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</si>
  <si>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</si>
  <si>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</si>
  <si>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</si>
  <si>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</si>
  <si>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</si>
  <si>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</si>
  <si>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</si>
  <si>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</si>
  <si>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</si>
  <si>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</si>
  <si>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</si>
  <si>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</si>
  <si>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</si>
  <si>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</si>
  <si>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</si>
  <si>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</si>
  <si>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</si>
  <si>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</si>
  <si>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</si>
  <si>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</si>
  <si>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</si>
  <si>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</si>
  <si>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</si>
  <si>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</si>
  <si>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</si>
  <si>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</si>
  <si>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</si>
  <si>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</si>
  <si>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</si>
  <si>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</si>
  <si>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</si>
  <si>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</si>
  <si>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</si>
  <si>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</si>
  <si>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</si>
  <si>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</si>
  <si>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</si>
  <si>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</si>
  <si>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</si>
  <si>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</si>
  <si>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</si>
  <si>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</si>
  <si>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</si>
  <si>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</si>
  <si>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</si>
  <si>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</si>
  <si>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</si>
  <si>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</si>
  <si>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</si>
  <si>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</si>
  <si>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</si>
  <si>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</si>
  <si>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</si>
  <si>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</si>
  <si>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</si>
  <si>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</si>
  <si>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</si>
  <si>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</si>
  <si>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</si>
  <si>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</si>
  <si>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</si>
  <si>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</si>
  <si>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</si>
  <si>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</si>
  <si>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</si>
  <si>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</si>
  <si>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</si>
  <si>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</si>
  <si>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</si>
  <si>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</si>
  <si>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</si>
  <si>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</si>
  <si>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</si>
  <si>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</si>
  <si>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</si>
  <si>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</si>
  <si>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</si>
  <si>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</si>
  <si>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</si>
  <si>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</si>
  <si>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</si>
  <si>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</si>
  <si>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</si>
  <si>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</si>
  <si>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</si>
  <si>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</si>
  <si>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</si>
  <si>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</si>
  <si>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</si>
  <si>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</si>
  <si>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</si>
  <si>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</si>
  <si>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</si>
  <si>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</si>
  <si>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</si>
  <si>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</si>
  <si>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</si>
  <si>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</si>
  <si>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</si>
  <si>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</si>
  <si>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</si>
  <si>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</si>
  <si>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</si>
  <si>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</si>
  <si>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</si>
  <si>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</si>
  <si>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</si>
  <si>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</si>
  <si>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</si>
  <si>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</si>
  <si>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</si>
  <si>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</si>
  <si>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</si>
  <si>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</si>
  <si>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</si>
  <si>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</si>
  <si>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</si>
  <si>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</si>
  <si>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</si>
  <si>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</si>
  <si>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</si>
  <si>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</si>
  <si>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</si>
  <si>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</si>
  <si>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</si>
  <si>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</si>
  <si>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</si>
  <si>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</si>
  <si>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</si>
  <si>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</si>
  <si>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</si>
  <si>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</si>
  <si>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</si>
  <si>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</si>
  <si>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</si>
  <si>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</si>
  <si>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</si>
  <si>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</si>
  <si>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</si>
  <si>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</si>
  <si>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</si>
  <si>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</si>
  <si>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</si>
  <si>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</si>
  <si>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</si>
  <si>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</si>
  <si>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</si>
  <si>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</si>
  <si>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</si>
  <si>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</si>
  <si>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</si>
  <si>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</si>
  <si>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</si>
  <si>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</si>
  <si>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</si>
  <si>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</si>
  <si>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</si>
  <si>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</si>
  <si>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</si>
  <si>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</si>
  <si>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</si>
  <si>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</si>
  <si>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</si>
  <si>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</si>
  <si>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</si>
  <si>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</si>
  <si>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</si>
  <si>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</si>
  <si>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</si>
  <si>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</si>
  <si>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</si>
  <si>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</si>
  <si>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</si>
  <si>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</si>
  <si>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</si>
  <si>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</si>
  <si>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</si>
  <si>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</si>
  <si>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</si>
  <si>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</si>
  <si>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</si>
  <si>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</si>
  <si>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</si>
  <si>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</si>
  <si>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</si>
  <si>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</si>
  <si>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</si>
  <si>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</si>
  <si>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</si>
  <si>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</si>
  <si>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</si>
  <si>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</si>
  <si>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</si>
  <si>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</si>
  <si>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</si>
  <si>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</si>
  <si>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</si>
  <si>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</si>
  <si>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</si>
  <si>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</si>
  <si>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</si>
  <si>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</si>
  <si>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</si>
  <si>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</si>
  <si>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</si>
  <si>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</si>
  <si>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</si>
  <si>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</si>
  <si>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</si>
  <si>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</si>
  <si>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</si>
  <si>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</si>
  <si>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</si>
  <si>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</si>
  <si>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</si>
  <si>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</si>
  <si>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</si>
  <si>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</si>
  <si>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</si>
  <si>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</si>
  <si>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</si>
  <si>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</si>
  <si>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</si>
  <si>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</si>
  <si>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</si>
  <si>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</si>
  <si>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</si>
  <si>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</si>
  <si>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</si>
  <si>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</si>
  <si>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</si>
  <si>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</si>
  <si>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</si>
  <si>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</si>
  <si>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</si>
  <si>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</si>
  <si>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</si>
  <si>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</si>
  <si>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</si>
  <si>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</si>
  <si>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</si>
  <si>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</si>
  <si>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</si>
  <si>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</si>
  <si>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</si>
  <si>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</si>
  <si>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</si>
  <si>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</si>
  <si>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</si>
  <si>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</si>
  <si>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</si>
  <si>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</si>
  <si>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</si>
  <si>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</si>
  <si>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</si>
  <si>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</si>
  <si>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</si>
  <si>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</si>
  <si>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</si>
  <si>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</si>
  <si>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</si>
  <si>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</si>
  <si>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</si>
  <si>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</si>
  <si>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</si>
  <si>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</si>
  <si>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</si>
  <si>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</si>
  <si>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</si>
  <si>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</si>
  <si>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</si>
  <si>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</si>
  <si>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</si>
  <si>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</si>
  <si>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</si>
  <si>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</si>
  <si>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</si>
  <si>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</si>
  <si>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</si>
  <si>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</si>
  <si>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</si>
  <si>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</si>
  <si>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</si>
  <si>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</si>
  <si>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</si>
  <si>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</si>
  <si>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</si>
  <si>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</si>
  <si>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</si>
  <si>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</si>
  <si>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</si>
  <si>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</si>
  <si>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</si>
  <si>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</si>
  <si>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</si>
  <si>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</si>
  <si>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</si>
  <si>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</si>
  <si>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</si>
  <si>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</si>
  <si>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</si>
  <si>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</si>
  <si>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</si>
  <si>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</si>
  <si>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</si>
  <si>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</si>
  <si>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</si>
  <si>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</si>
  <si>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</si>
  <si>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</si>
  <si>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</si>
  <si>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</si>
  <si>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</si>
  <si>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</si>
  <si>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</si>
  <si>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</si>
  <si>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</si>
  <si>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</si>
  <si>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</si>
  <si>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</si>
  <si>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</si>
  <si>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</si>
  <si>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</si>
  <si>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</si>
  <si>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</si>
  <si>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</si>
  <si>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</si>
  <si>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</si>
  <si>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</si>
  <si>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</si>
  <si>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</si>
  <si>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</si>
  <si>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</si>
  <si>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</si>
  <si>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</si>
  <si>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</si>
  <si>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</si>
  <si>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</si>
  <si>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</si>
  <si>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</si>
  <si>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</si>
  <si>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</si>
  <si>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</si>
  <si>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</si>
  <si>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</si>
  <si>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</si>
  <si>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</si>
  <si>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</si>
  <si>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</si>
  <si>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</si>
  <si>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</si>
  <si>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</si>
  <si>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</si>
  <si>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</si>
  <si>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</si>
  <si>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</si>
  <si>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</si>
  <si>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</si>
  <si>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</si>
  <si>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</si>
  <si>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</si>
  <si>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</si>
  <si>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</si>
  <si>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</si>
  <si>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</si>
  <si>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</si>
  <si>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</si>
  <si>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</si>
  <si>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</si>
  <si>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</si>
  <si>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</si>
  <si>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</si>
  <si>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</si>
  <si>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</si>
  <si>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</si>
  <si>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</si>
  <si>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</si>
  <si>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</si>
  <si>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</si>
  <si>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</si>
  <si>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</si>
  <si>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</si>
  <si>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</si>
  <si>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</si>
  <si>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</si>
  <si>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</si>
  <si>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</si>
  <si>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</si>
  <si>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</si>
  <si>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</si>
  <si>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</si>
  <si>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</si>
  <si>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</si>
  <si>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</si>
  <si>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</si>
  <si>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</si>
  <si>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</si>
  <si>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</si>
  <si>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</si>
  <si>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</si>
  <si>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</si>
  <si>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</si>
  <si>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</si>
  <si>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</si>
  <si>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</si>
  <si>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</si>
  <si>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</si>
  <si>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</si>
  <si>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</si>
  <si>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</si>
  <si>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</si>
  <si>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</si>
  <si>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</si>
  <si>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</si>
  <si>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</si>
  <si>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</si>
  <si>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</si>
  <si>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</si>
  <si>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</si>
  <si>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</si>
  <si>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</si>
  <si>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</si>
  <si>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</si>
  <si>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</si>
  <si>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</si>
  <si>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</si>
  <si>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</si>
  <si>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</si>
  <si>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</si>
  <si>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</si>
  <si>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</si>
  <si>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</si>
  <si>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</si>
  <si>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</si>
  <si>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</si>
  <si>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</si>
  <si>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</si>
  <si>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</si>
  <si>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</si>
  <si>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</si>
  <si>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</si>
  <si>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</si>
  <si>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</si>
  <si>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</si>
  <si>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</si>
  <si>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</si>
  <si>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</si>
  <si>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</si>
  <si>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</si>
  <si>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</si>
  <si>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</si>
  <si>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</si>
  <si>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</si>
  <si>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</si>
  <si>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</si>
  <si>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</si>
  <si>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</si>
  <si>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</si>
  <si>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</si>
  <si>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</si>
  <si>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</si>
  <si>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</si>
  <si>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</si>
  <si>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</si>
  <si>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</si>
  <si>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</si>
  <si>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</si>
  <si>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</si>
  <si>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</si>
  <si>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</si>
  <si>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</si>
  <si>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</si>
  <si>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</si>
  <si>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</si>
  <si>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</si>
  <si>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</si>
  <si>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</si>
  <si>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</si>
  <si>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</si>
  <si>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</si>
  <si>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</si>
  <si>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</si>
  <si>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</si>
  <si>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</si>
  <si>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</si>
  <si>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</si>
  <si>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</si>
  <si>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</si>
  <si>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</si>
  <si>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</si>
  <si>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</si>
  <si>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</si>
  <si>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</si>
  <si>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</si>
  <si>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</si>
  <si>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</si>
  <si>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</si>
  <si>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</si>
  <si>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</si>
  <si>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</si>
  <si>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</si>
  <si>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</si>
  <si>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</si>
  <si>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</si>
  <si>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</si>
  <si>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</si>
  <si>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</si>
  <si>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</si>
  <si>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</si>
  <si>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</si>
  <si>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</si>
  <si>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</si>
  <si>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</si>
  <si>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</si>
  <si>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</si>
  <si>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</si>
  <si>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</si>
  <si>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</si>
  <si>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</si>
  <si>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</si>
  <si>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</si>
  <si>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</si>
  <si>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</si>
  <si>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</si>
  <si>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</si>
  <si>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</si>
  <si>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</si>
  <si>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</si>
  <si>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</si>
  <si>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</si>
  <si>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</si>
  <si>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</si>
  <si>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</si>
  <si>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</si>
  <si>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</si>
  <si>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</si>
  <si>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</si>
  <si>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</si>
  <si>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</si>
  <si>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</si>
  <si>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</si>
  <si>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</si>
  <si>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</si>
  <si>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</si>
  <si>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</si>
  <si>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</si>
  <si>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</si>
  <si>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</si>
  <si>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</si>
  <si>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</si>
  <si>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</si>
  <si>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</si>
  <si>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</si>
  <si>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</si>
  <si>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</si>
  <si>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</si>
  <si>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</si>
  <si>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</si>
  <si>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</si>
  <si>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</si>
  <si>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</si>
  <si>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</si>
  <si>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</si>
  <si>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</si>
  <si>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</si>
  <si>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</si>
  <si>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</si>
  <si>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</si>
  <si>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</si>
  <si>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</si>
  <si>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</si>
  <si>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</si>
  <si>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</si>
  <si>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</si>
  <si>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</si>
  <si>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</si>
  <si>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</si>
  <si>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</si>
  <si>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</si>
  <si>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</si>
  <si>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</si>
  <si>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</si>
  <si>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</si>
  <si>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</si>
  <si>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</si>
  <si>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</si>
  <si>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</si>
  <si>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</si>
  <si>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</si>
  <si>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</si>
  <si>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</si>
  <si>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</si>
  <si>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</si>
  <si>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</si>
  <si>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</si>
  <si>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</si>
  <si>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</si>
  <si>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</si>
  <si>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</si>
  <si>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</si>
  <si>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</si>
  <si>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</si>
  <si>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</si>
  <si>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</si>
  <si>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</si>
  <si>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</si>
  <si>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</si>
  <si>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</si>
  <si>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</si>
  <si>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</si>
  <si>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</si>
  <si>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</si>
  <si>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</si>
  <si>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</si>
  <si>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</si>
  <si>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</si>
  <si>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</si>
  <si>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</si>
  <si>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</si>
  <si>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</si>
  <si>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</si>
  <si>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</si>
  <si>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</si>
  <si>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</si>
  <si>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</si>
  <si>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</si>
  <si>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</si>
  <si>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</si>
  <si>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</si>
  <si>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</si>
  <si>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</si>
  <si>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</si>
  <si>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</si>
  <si>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</si>
  <si>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</si>
  <si>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</si>
  <si>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</si>
  <si>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</si>
  <si>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</si>
  <si>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</si>
  <si>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</si>
  <si>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</si>
  <si>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</si>
  <si>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</si>
  <si>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</si>
  <si>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</si>
  <si>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</si>
  <si>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</si>
  <si>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</si>
  <si>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</si>
  <si>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</si>
  <si>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</si>
  <si>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</si>
  <si>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</si>
  <si>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</si>
  <si>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</si>
  <si>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</si>
  <si>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</si>
  <si>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</si>
  <si>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</si>
  <si>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</si>
  <si>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</si>
  <si>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</si>
  <si>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</si>
  <si>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</si>
  <si>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</si>
  <si>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</si>
  <si>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</si>
  <si>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</si>
  <si>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</si>
  <si>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</si>
  <si>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</si>
  <si>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</si>
  <si>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</si>
  <si>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</si>
  <si>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</si>
  <si>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</si>
  <si>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</si>
  <si>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</si>
  <si>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</si>
  <si>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</si>
  <si>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</si>
  <si>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</si>
  <si>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</si>
  <si>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</si>
  <si>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</si>
  <si>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</si>
  <si>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</si>
  <si>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</si>
  <si>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</si>
  <si>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</si>
  <si>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</si>
  <si>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</si>
  <si>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</si>
  <si>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</si>
  <si>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</si>
  <si>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</si>
  <si>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</si>
  <si>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</si>
  <si>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</si>
  <si>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</si>
  <si>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</si>
  <si>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</si>
  <si>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</si>
  <si>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</si>
  <si>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</si>
  <si>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</si>
  <si>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</si>
  <si>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</si>
  <si>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</si>
  <si>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</si>
  <si>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</si>
  <si>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</si>
  <si>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</si>
  <si>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</si>
  <si>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</si>
  <si>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</si>
  <si>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</si>
  <si>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</si>
  <si>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</si>
  <si>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</si>
  <si>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</si>
  <si>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</si>
  <si>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</si>
  <si>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</si>
  <si>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</si>
  <si>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</si>
  <si>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</si>
  <si>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</si>
  <si>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</si>
  <si>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</si>
  <si>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</si>
  <si>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</si>
  <si>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</si>
  <si>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</si>
  <si>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</si>
  <si>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</si>
  <si>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</si>
  <si>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</si>
  <si>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</si>
  <si>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</si>
  <si>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</si>
  <si>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</si>
  <si>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</si>
  <si>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</si>
  <si>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</si>
  <si>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</si>
  <si>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</si>
  <si>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</si>
  <si>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</si>
  <si>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</si>
  <si>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</si>
  <si>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</si>
  <si>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</si>
  <si>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</si>
  <si>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</si>
  <si>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</si>
  <si>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</si>
  <si>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</si>
  <si>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</si>
  <si>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</si>
  <si>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</si>
  <si>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</si>
  <si>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</si>
  <si>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</si>
  <si>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</si>
  <si>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</si>
  <si>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</si>
  <si>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</si>
  <si>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</si>
  <si>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</si>
  <si>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</si>
  <si>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</si>
  <si>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</si>
  <si>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</si>
  <si>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</si>
  <si>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</si>
  <si>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</si>
  <si>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</si>
  <si>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</si>
  <si>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</si>
  <si>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</si>
  <si>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</si>
  <si>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</si>
  <si>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</si>
  <si>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</si>
  <si>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</si>
  <si>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</si>
  <si>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</si>
  <si>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</si>
  <si>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</si>
  <si>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</si>
  <si>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</si>
  <si>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</si>
  <si>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</si>
  <si>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</si>
  <si>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</si>
  <si>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</si>
  <si>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</si>
  <si>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</si>
  <si>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</si>
  <si>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</si>
  <si>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</si>
  <si>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</si>
  <si>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</si>
  <si>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</si>
  <si>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</si>
  <si>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</si>
  <si>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</si>
  <si>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</si>
  <si>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</si>
  <si>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</si>
  <si>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</si>
  <si>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</si>
  <si>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</si>
  <si>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</si>
  <si>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</si>
  <si>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</si>
  <si>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</si>
  <si>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</si>
  <si>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</si>
  <si>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</si>
  <si>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</si>
  <si>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</si>
  <si>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</si>
  <si>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</si>
  <si>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</si>
  <si>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</si>
  <si>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</si>
  <si>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</si>
  <si>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</si>
  <si>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</si>
  <si>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</si>
  <si>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</si>
  <si>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</si>
  <si>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</si>
  <si>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</si>
  <si>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</si>
  <si>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</si>
  <si>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</si>
  <si>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</si>
  <si>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</si>
  <si>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</si>
  <si>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</si>
  <si>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</si>
  <si>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</si>
  <si>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</si>
  <si>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</si>
  <si>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</si>
  <si>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</si>
  <si>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</si>
  <si>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</si>
  <si>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</si>
  <si>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</si>
  <si>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</si>
  <si>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</si>
  <si>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</si>
  <si>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</si>
  <si>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</si>
  <si>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</si>
  <si>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</si>
  <si>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</si>
  <si>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</si>
  <si>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</si>
  <si>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</si>
  <si>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</si>
  <si>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</si>
  <si>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</si>
  <si>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</si>
  <si>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</si>
  <si>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</si>
  <si>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</si>
  <si>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</si>
  <si>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</si>
  <si>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</si>
  <si>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</si>
  <si>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</si>
  <si>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</si>
  <si>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</si>
  <si>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</si>
  <si>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</si>
  <si>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</si>
  <si>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</si>
  <si>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</si>
  <si>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</si>
  <si>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</si>
  <si>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</si>
  <si>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</si>
  <si>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</si>
  <si>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</si>
  <si>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</si>
  <si>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</si>
  <si>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</si>
  <si>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</si>
  <si>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</si>
  <si>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</si>
  <si>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</si>
  <si>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</si>
  <si>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</si>
  <si>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</si>
  <si>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</si>
  <si>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</si>
  <si>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</si>
  <si>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</si>
  <si>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</si>
  <si>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</si>
  <si>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</si>
  <si>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</si>
  <si>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</si>
  <si>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</si>
  <si>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</si>
  <si>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</si>
  <si>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</si>
  <si>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</si>
  <si>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</si>
  <si>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</si>
  <si>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</si>
  <si>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</si>
  <si>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</si>
  <si>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</si>
  <si>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</si>
  <si>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</si>
  <si>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</si>
  <si>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</si>
  <si>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</si>
  <si>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</si>
  <si>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</si>
  <si>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</si>
  <si>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</si>
  <si>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</si>
  <si>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</si>
  <si>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</si>
  <si>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</si>
  <si>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</si>
  <si>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</si>
  <si>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</si>
  <si>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</si>
  <si>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</si>
  <si>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</si>
  <si>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</si>
  <si>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</si>
  <si>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</si>
  <si>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</si>
  <si>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</si>
  <si>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</si>
  <si>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</si>
  <si>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</si>
  <si>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</si>
  <si>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</si>
  <si>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</si>
  <si>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</si>
  <si>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</si>
  <si>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</si>
  <si>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</si>
  <si>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</si>
  <si>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</si>
  <si>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</si>
  <si>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</si>
  <si>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</si>
  <si>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</si>
  <si>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</si>
  <si>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</si>
  <si>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</si>
  <si>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</si>
  <si>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</si>
  <si>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</si>
  <si>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</si>
  <si>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</si>
  <si>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</si>
  <si>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</si>
  <si>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</si>
  <si>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</si>
  <si>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</si>
  <si>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</si>
  <si>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</si>
  <si>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</si>
  <si>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</si>
  <si>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</si>
  <si>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</si>
  <si>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</si>
  <si>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</si>
  <si>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</si>
  <si>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</si>
  <si>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</si>
  <si>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</si>
  <si>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</si>
  <si>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</si>
  <si>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</si>
  <si>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</si>
  <si>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</si>
  <si>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</si>
  <si>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</si>
  <si>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</si>
  <si>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</si>
  <si>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</si>
  <si>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</si>
  <si>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</si>
  <si>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</si>
  <si>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</si>
  <si>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</si>
  <si>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</si>
  <si>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</si>
  <si>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</si>
  <si>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</si>
  <si>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</si>
  <si>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</si>
  <si>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</si>
  <si>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</si>
  <si>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</si>
  <si>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</si>
  <si>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</si>
  <si>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</si>
  <si>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</si>
  <si>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</si>
  <si>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</si>
  <si>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</si>
  <si>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</si>
  <si>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</si>
  <si>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</si>
  <si>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</si>
  <si>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</si>
  <si>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</si>
  <si>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</si>
  <si>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</si>
  <si>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</si>
  <si>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</si>
  <si>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</si>
  <si>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</si>
  <si>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</si>
  <si>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</si>
  <si>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</si>
  <si>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</si>
  <si>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</si>
  <si>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</si>
  <si>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</si>
  <si>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</si>
  <si>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</si>
  <si>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</si>
  <si>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</si>
  <si>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</si>
  <si>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</si>
  <si>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</si>
  <si>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</si>
  <si>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</si>
  <si>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</si>
  <si>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</si>
  <si>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</si>
  <si>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</si>
  <si>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</si>
  <si>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</si>
  <si>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</si>
  <si>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</si>
  <si>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</si>
  <si>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</si>
  <si>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</si>
  <si>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</si>
  <si>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</si>
  <si>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</si>
  <si>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</si>
  <si>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</si>
  <si>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</si>
  <si>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</si>
  <si>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</si>
  <si>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</si>
  <si>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</si>
  <si>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</si>
  <si>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</si>
  <si>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</si>
  <si>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</si>
  <si>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</si>
  <si>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</si>
  <si>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</si>
  <si>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</si>
  <si>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</si>
  <si>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</si>
  <si>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</si>
  <si>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</si>
  <si>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</si>
  <si>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</si>
  <si>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</si>
  <si>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</si>
  <si>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</si>
  <si>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</si>
  <si>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</si>
  <si>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</si>
  <si>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</si>
  <si>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</si>
  <si>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</si>
  <si>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</si>
  <si>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</si>
  <si>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</si>
  <si>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</si>
  <si>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</si>
  <si>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</si>
  <si>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</si>
  <si>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</si>
  <si>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</si>
  <si>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</si>
  <si>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</si>
  <si>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</si>
  <si>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</si>
  <si>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</si>
  <si>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</si>
  <si>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</si>
  <si>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</si>
  <si>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</si>
  <si>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</si>
  <si>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</si>
  <si>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</si>
  <si>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</si>
  <si>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</si>
  <si>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</si>
  <si>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</si>
  <si>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</si>
  <si>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</si>
  <si>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</si>
  <si>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</si>
  <si>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</si>
  <si>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</si>
  <si>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</si>
  <si>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</si>
  <si>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</si>
  <si>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</si>
  <si>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</si>
  <si>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</si>
  <si>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</si>
  <si>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</si>
  <si>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</si>
  <si>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</si>
  <si>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</si>
  <si>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</si>
  <si>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</si>
  <si>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</si>
  <si>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</si>
  <si>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</si>
  <si>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</si>
  <si>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</si>
  <si>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</si>
  <si>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</si>
  <si>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</si>
  <si>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</si>
  <si>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</si>
  <si>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</si>
  <si>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</si>
  <si>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</si>
  <si>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</si>
  <si>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</si>
  <si>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</si>
  <si>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</si>
  <si>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</si>
  <si>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</si>
  <si>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</si>
  <si>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</si>
  <si>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</si>
  <si>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</si>
  <si>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</si>
  <si>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</si>
  <si>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</si>
  <si>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</si>
  <si>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</si>
  <si>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</si>
  <si>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</si>
  <si>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</si>
  <si>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</si>
  <si>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</si>
  <si>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</si>
  <si>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</si>
  <si>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</si>
  <si>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</si>
  <si>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</si>
  <si>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</si>
  <si>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</si>
  <si>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</si>
  <si>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</si>
  <si>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</si>
  <si>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</si>
  <si>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</si>
  <si>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</si>
  <si>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</si>
  <si>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</si>
  <si>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</si>
  <si>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</si>
  <si>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</si>
  <si>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</si>
  <si>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</si>
  <si>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</si>
  <si>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</si>
  <si>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</si>
  <si>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</si>
  <si>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</si>
  <si>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</si>
  <si>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</si>
  <si>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</si>
  <si>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</si>
  <si>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</si>
  <si>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</si>
  <si>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</si>
  <si>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</si>
  <si>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</si>
  <si>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</si>
  <si>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</si>
  <si>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</si>
  <si>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</si>
  <si>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</si>
  <si>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</si>
  <si>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</si>
  <si>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</si>
  <si>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</si>
  <si>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</si>
  <si>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</si>
  <si>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</si>
  <si>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</si>
  <si>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</si>
  <si>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</si>
  <si>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</si>
  <si>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</si>
  <si>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</si>
  <si>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</si>
  <si>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</si>
  <si>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</si>
  <si>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</si>
  <si>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</si>
  <si>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</si>
  <si>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</si>
  <si>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</si>
  <si>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</si>
  <si>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</si>
  <si>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</si>
  <si>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</si>
  <si>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</si>
  <si>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</si>
  <si>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</si>
  <si>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</si>
  <si>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</si>
  <si>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</si>
  <si>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</si>
  <si>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</si>
  <si>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</si>
  <si>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</si>
  <si>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</si>
  <si>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</si>
  <si>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</si>
  <si>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</si>
  <si>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</si>
  <si>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</si>
  <si>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</si>
  <si>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</si>
  <si>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</si>
  <si>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</si>
  <si>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</si>
  <si>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</si>
  <si>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</si>
  <si>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</si>
  <si>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</si>
  <si>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</si>
  <si>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</si>
  <si>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</si>
  <si>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</si>
  <si>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</si>
  <si>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</si>
  <si>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</si>
  <si>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</si>
  <si>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</si>
  <si>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</si>
  <si>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</si>
  <si>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</si>
  <si>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</si>
  <si>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</si>
  <si>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</si>
  <si>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</si>
  <si>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</si>
  <si>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</si>
  <si>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</si>
  <si>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</si>
  <si>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</si>
  <si>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</si>
  <si>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</si>
  <si>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</si>
  <si>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</si>
  <si>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</si>
  <si>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</si>
  <si>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</si>
  <si>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</si>
  <si>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</si>
  <si>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</si>
  <si>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</si>
  <si>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</si>
  <si>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</si>
  <si>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</si>
  <si>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</si>
  <si>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</si>
  <si>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</si>
  <si>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</si>
  <si>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</si>
  <si>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</si>
  <si>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</si>
  <si>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</si>
  <si>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</si>
  <si>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</si>
  <si>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</si>
  <si>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</si>
  <si>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</si>
  <si>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</si>
  <si>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</si>
  <si>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</si>
  <si>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</si>
  <si>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</si>
  <si>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</si>
  <si>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</si>
  <si>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</si>
  <si>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</si>
  <si>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</si>
  <si>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</si>
  <si>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</si>
  <si>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</si>
  <si>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</si>
  <si>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</si>
  <si>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</si>
  <si>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</si>
  <si>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</si>
  <si>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</si>
  <si>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</si>
  <si>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</si>
  <si>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</si>
  <si>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</si>
  <si>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</si>
  <si>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</si>
  <si>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</si>
  <si>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</si>
  <si>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</si>
  <si>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</si>
  <si>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</si>
  <si>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</si>
  <si>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</si>
  <si>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</si>
  <si>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</si>
  <si>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</si>
  <si>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</si>
  <si>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</si>
  <si>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</si>
  <si>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</si>
  <si>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</si>
  <si>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</si>
  <si>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</si>
  <si>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</si>
  <si>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</si>
  <si>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</si>
  <si>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</si>
  <si>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</si>
  <si>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</si>
  <si>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</si>
  <si>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</si>
  <si>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</si>
  <si>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</si>
  <si>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</si>
  <si>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</si>
  <si>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</si>
  <si>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</si>
  <si>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</si>
  <si>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</si>
  <si>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</si>
  <si>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</si>
  <si>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</si>
  <si>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</si>
  <si>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</si>
  <si>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</si>
  <si>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</si>
  <si>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</si>
  <si>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</si>
  <si>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</si>
  <si>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</si>
  <si>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</si>
  <si>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</si>
  <si>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</si>
  <si>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</si>
  <si>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</si>
  <si>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</si>
  <si>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</si>
  <si>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</si>
  <si>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</si>
  <si>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</si>
  <si>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</si>
  <si>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</si>
  <si>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</si>
  <si>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</si>
  <si>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</si>
  <si>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</si>
  <si>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</si>
  <si>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</si>
  <si>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</si>
  <si>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</si>
  <si>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</si>
  <si>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</si>
  <si>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</si>
  <si>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</si>
  <si>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</si>
  <si>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</si>
  <si>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</si>
  <si>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</si>
  <si>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</si>
  <si>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</si>
  <si>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</si>
  <si>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</si>
  <si>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</si>
  <si>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</si>
  <si>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</si>
  <si>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</si>
  <si>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</si>
  <si>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</si>
  <si>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</si>
  <si>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</si>
  <si>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</si>
  <si>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</si>
  <si>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</si>
  <si>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</si>
  <si>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</si>
  <si>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</si>
  <si>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</si>
  <si>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</si>
  <si>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</si>
  <si>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</si>
  <si>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</si>
  <si>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</si>
  <si>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</si>
  <si>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</si>
  <si>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</si>
  <si>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</si>
  <si>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</si>
  <si>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</si>
  <si>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</si>
  <si>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</si>
  <si>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</si>
  <si>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</si>
  <si>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</si>
  <si>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</si>
  <si>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</si>
  <si>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</si>
  <si>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</si>
  <si>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</si>
  <si>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</si>
  <si>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</si>
  <si>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</si>
  <si>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</si>
  <si>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</si>
  <si>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</si>
  <si>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</si>
  <si>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</si>
  <si>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</si>
  <si>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</si>
  <si>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</si>
  <si>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</si>
  <si>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</si>
  <si>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</si>
  <si>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</si>
  <si>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</si>
  <si>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</si>
  <si>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</si>
  <si>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</si>
  <si>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</si>
  <si>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</si>
  <si>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</si>
  <si>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</si>
  <si>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</si>
  <si>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</si>
  <si>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</si>
  <si>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</si>
  <si>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</si>
  <si>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</si>
  <si>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</si>
  <si>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</si>
  <si>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</si>
  <si>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</si>
  <si>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</si>
  <si>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</si>
  <si>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</si>
  <si>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</si>
  <si>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</si>
  <si>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</si>
  <si>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</si>
  <si>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</si>
  <si>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</si>
  <si>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</si>
  <si>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</si>
  <si>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</si>
  <si>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</si>
  <si>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</si>
  <si>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</si>
  <si>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</si>
  <si>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</si>
  <si>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</si>
  <si>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</si>
  <si>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</si>
  <si>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</si>
  <si>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</si>
  <si>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</si>
  <si>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</si>
  <si>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</si>
  <si>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</si>
  <si>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</si>
  <si>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</si>
  <si>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</si>
  <si>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</si>
  <si>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</si>
  <si>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</si>
  <si>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</si>
  <si>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</si>
  <si>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</si>
  <si>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</si>
  <si>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</si>
  <si>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</si>
  <si>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a Morelia</t>
  </si>
  <si>
    <t>4358582</t>
  </si>
  <si>
    <t>olares41@hotmail.com</t>
  </si>
  <si>
    <t>Carrera 9 N. 9 - 14 BARRIO El Prado</t>
  </si>
  <si>
    <t>098</t>
  </si>
  <si>
    <t>099</t>
  </si>
  <si>
    <t>100</t>
  </si>
  <si>
    <t>254</t>
  </si>
  <si>
    <t>255</t>
  </si>
  <si>
    <t>181</t>
  </si>
  <si>
    <t>157</t>
  </si>
  <si>
    <t>306</t>
  </si>
  <si>
    <t>388</t>
  </si>
  <si>
    <t>387</t>
  </si>
  <si>
    <t>326</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</si>
  <si>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</si>
  <si>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 xml:space="preserve">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</si>
  <si>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</si>
  <si>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</si>
  <si>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CENTROS DE DESARROLLO INFANTIL.</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</si>
  <si>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HCB FAMI-FAMILIAR TRADICIONAL.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</si>
  <si>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FAMILIAR.P</t>
  </si>
  <si>
    <t>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CENTRO DE DESARROLLO INFANTIL.</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</si>
  <si>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DESARROLLO INFANTIL EN MEDIO FAMILIAR </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</si>
  <si>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</si>
  <si>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136</t>
  </si>
  <si>
    <t>165</t>
  </si>
  <si>
    <t>161</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</si>
  <si>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</si>
  <si>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el servicio HCB Familia Mujer e Infancia- 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</si>
  <si>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5000-271-2020</t>
  </si>
  <si>
    <t>5000-262-2020</t>
  </si>
  <si>
    <t>5000-266-2020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</si>
  <si>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</si>
  <si>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2021-50-10001290</t>
  </si>
  <si>
    <t>146</t>
  </si>
  <si>
    <t>192</t>
  </si>
  <si>
    <t>18/12/2014</t>
  </si>
  <si>
    <t>30/12/2015</t>
  </si>
  <si>
    <t>091</t>
  </si>
  <si>
    <t>26/01/2016</t>
  </si>
  <si>
    <t>15/12/2016</t>
  </si>
  <si>
    <t>298</t>
  </si>
  <si>
    <t>16/12/2016</t>
  </si>
  <si>
    <t>15/12/2017</t>
  </si>
  <si>
    <t>319</t>
  </si>
  <si>
    <t>16/12/2017</t>
  </si>
  <si>
    <t>31/10/2018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</si>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</sst>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2720</v>
      </c>
      <c r="D15" s="35"/>
      <c r="E15" s="35"/>
      <c r="F15" s="5"/>
      <c r="G15" s="32" t="s">
        <v>1168</v>
      </c>
      <c r="H15" s="102" t="s">
        <v>741</v>
      </c>
      <c r="I15" s="32" t="s">
        <v>2624</v>
      </c>
      <c r="J15" s="107" t="s">
        <v>2626</v>
      </c>
      <c r="L15" s="217" t="s">
        <v>8</v>
      </c>
      <c r="M15" s="217"/>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x14ac:dyDescent="0.25">
      <c r="A20" s="9"/>
      <c r="B20" s="108">
        <v>900629451</v>
      </c>
      <c r="C20" s="5"/>
      <c r="D20" s="73"/>
      <c r="E20" s="5"/>
      <c r="F20" s="5"/>
      <c r="G20" s="5"/>
      <c r="H20" s="236"/>
      <c r="I20" s="140" t="s">
        <v>741</v>
      </c>
      <c r="J20" s="141" t="s">
        <v>765</v>
      </c>
      <c r="K20" s="142">
        <v>565645250</v>
      </c>
      <c r="L20" s="143">
        <v>44243</v>
      </c>
      <c r="M20" s="143">
        <v>44561</v>
      </c>
      <c r="N20" s="126">
        <f>+(M20-L20)/30</f>
        <v>10.6</v>
      </c>
      <c r="O20" s="129"/>
      <c r="U20" s="125"/>
      <c r="V20" s="104">
        <f ca="1">NOW()</f>
        <v>44194.438028009259</v>
      </c>
      <c r="W20" s="104">
        <f ca="1">NOW()</f>
        <v>44194.438028009259</v>
      </c>
    </row>
    <row r="21" spans="1:23" ht="30" customHeight="1" outlineLevel="1" x14ac:dyDescent="0.25">
      <c r="A21" s="9"/>
      <c r="B21" s="71"/>
      <c r="C21" s="5"/>
      <c r="D21" s="5"/>
      <c r="E21" s="5"/>
      <c r="F21" s="5"/>
      <c r="G21" s="5"/>
      <c r="H21" s="70"/>
      <c r="I21" s="140" t="s">
        <v>741</v>
      </c>
      <c r="J21" s="141" t="s">
        <v>755</v>
      </c>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231" t="str">
        <f>VLOOKUP(B20,EAS!A2:B1439,2,0)</f>
        <v>FUNDACION INTEGRAL PARA EL DESARROLLO J.S.G.</v>
      </c>
      <c r="C38" s="231"/>
      <c r="D38" s="231"/>
      <c r="E38" s="231"/>
      <c r="F38" s="231"/>
      <c r="G38" s="5"/>
      <c r="H38" s="123"/>
      <c r="I38" s="240" t="s">
        <v>7</v>
      </c>
      <c r="J38" s="240"/>
      <c r="K38" s="240"/>
      <c r="L38" s="240"/>
      <c r="M38" s="240"/>
      <c r="N38" s="240"/>
      <c r="O38" s="124"/>
    </row>
    <row r="39" spans="1:16" ht="42.95" customHeight="1" thickBot="1" x14ac:dyDescent="0.3">
      <c r="A39" s="10"/>
      <c r="B39" s="11"/>
      <c r="C39" s="11"/>
      <c r="D39" s="11"/>
      <c r="E39" s="11"/>
      <c r="F39" s="11"/>
      <c r="G39" s="11"/>
      <c r="H39" s="10"/>
      <c r="I39" s="226" t="s">
        <v>2719</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2676</v>
      </c>
      <c r="C48" s="109" t="s">
        <v>31</v>
      </c>
      <c r="D48" s="112" t="s">
        <v>2690</v>
      </c>
      <c r="E48" s="168">
        <v>43483</v>
      </c>
      <c r="F48" s="168">
        <v>43814</v>
      </c>
      <c r="G48" s="151">
        <f>IF(AND(E48&lt;&gt;"",F48&lt;&gt;""),((F48-E48)/30),"")</f>
        <v>11.033333333333333</v>
      </c>
      <c r="H48" s="113" t="s">
        <v>2701</v>
      </c>
      <c r="I48" s="112" t="s">
        <v>741</v>
      </c>
      <c r="J48" s="112" t="s">
        <v>90</v>
      </c>
      <c r="K48" s="114">
        <v>1157608879</v>
      </c>
      <c r="L48" s="110" t="s">
        <v>1148</v>
      </c>
      <c r="M48" s="111">
        <v>1</v>
      </c>
      <c r="N48" s="110" t="s">
        <v>27</v>
      </c>
      <c r="O48" s="110" t="s">
        <v>1148</v>
      </c>
      <c r="P48" s="78"/>
    </row>
    <row r="49" spans="1:16" s="6" customFormat="1" ht="24.75" customHeight="1" x14ac:dyDescent="0.25">
      <c r="A49" s="134">
        <v>2</v>
      </c>
      <c r="B49" s="113" t="s">
        <v>2676</v>
      </c>
      <c r="C49" s="109" t="s">
        <v>31</v>
      </c>
      <c r="D49" s="112" t="s">
        <v>2691</v>
      </c>
      <c r="E49" s="168">
        <v>43483</v>
      </c>
      <c r="F49" s="168">
        <v>43815</v>
      </c>
      <c r="G49" s="151">
        <f t="shared" ref="G49:G50" si="2">IF(AND(E49&lt;&gt;"",F49&lt;&gt;""),((F49-E49)/30),"")</f>
        <v>11.066666666666666</v>
      </c>
      <c r="H49" s="113" t="s">
        <v>2702</v>
      </c>
      <c r="I49" s="112" t="s">
        <v>741</v>
      </c>
      <c r="J49" s="112" t="s">
        <v>743</v>
      </c>
      <c r="K49" s="114">
        <v>1313119490</v>
      </c>
      <c r="L49" s="110" t="s">
        <v>1148</v>
      </c>
      <c r="M49" s="111">
        <v>1</v>
      </c>
      <c r="N49" s="110" t="s">
        <v>27</v>
      </c>
      <c r="O49" s="110" t="s">
        <v>1148</v>
      </c>
      <c r="P49" s="78"/>
    </row>
    <row r="50" spans="1:16" s="6" customFormat="1" ht="24.75" customHeight="1" x14ac:dyDescent="0.25">
      <c r="A50" s="134">
        <v>3</v>
      </c>
      <c r="B50" s="113" t="s">
        <v>2676</v>
      </c>
      <c r="C50" s="109" t="s">
        <v>31</v>
      </c>
      <c r="D50" s="112" t="s">
        <v>2692</v>
      </c>
      <c r="E50" s="168">
        <v>43483</v>
      </c>
      <c r="F50" s="168">
        <v>43815</v>
      </c>
      <c r="G50" s="151">
        <f t="shared" si="2"/>
        <v>11.066666666666666</v>
      </c>
      <c r="H50" s="113" t="s">
        <v>2703</v>
      </c>
      <c r="I50" s="112" t="s">
        <v>741</v>
      </c>
      <c r="J50" s="112" t="s">
        <v>743</v>
      </c>
      <c r="K50" s="114">
        <v>2097646656</v>
      </c>
      <c r="L50" s="110" t="s">
        <v>1148</v>
      </c>
      <c r="M50" s="111">
        <v>1</v>
      </c>
      <c r="N50" s="110" t="s">
        <v>27</v>
      </c>
      <c r="O50" s="110" t="s">
        <v>1148</v>
      </c>
      <c r="P50" s="78"/>
    </row>
    <row r="51" spans="1:16" s="6" customFormat="1" ht="24.75" customHeight="1" outlineLevel="1" x14ac:dyDescent="0.25">
      <c r="A51" s="134">
        <v>4</v>
      </c>
      <c r="B51" s="113" t="s">
        <v>2676</v>
      </c>
      <c r="C51" s="109" t="s">
        <v>31</v>
      </c>
      <c r="D51" s="112" t="s">
        <v>2693</v>
      </c>
      <c r="E51" s="168">
        <v>43449</v>
      </c>
      <c r="F51" s="168">
        <v>43890</v>
      </c>
      <c r="G51" s="151">
        <f t="shared" ref="G51:G107" si="3">IF(AND(E51&lt;&gt;"",F51&lt;&gt;""),((F51-E51)/30),"")</f>
        <v>14.7</v>
      </c>
      <c r="H51" s="113" t="s">
        <v>2704</v>
      </c>
      <c r="I51" s="112" t="s">
        <v>741</v>
      </c>
      <c r="J51" s="112" t="s">
        <v>743</v>
      </c>
      <c r="K51" s="169">
        <v>829664551</v>
      </c>
      <c r="L51" s="110" t="s">
        <v>1148</v>
      </c>
      <c r="M51" s="111">
        <v>1</v>
      </c>
      <c r="N51" s="110" t="s">
        <v>27</v>
      </c>
      <c r="O51" s="110" t="s">
        <v>1148</v>
      </c>
      <c r="P51" s="78"/>
    </row>
    <row r="52" spans="1:16" s="7" customFormat="1" ht="24.75" customHeight="1" outlineLevel="1" x14ac:dyDescent="0.25">
      <c r="A52" s="135">
        <v>5</v>
      </c>
      <c r="B52" s="113" t="s">
        <v>2676</v>
      </c>
      <c r="C52" s="109" t="s">
        <v>31</v>
      </c>
      <c r="D52" s="112" t="s">
        <v>2694</v>
      </c>
      <c r="E52" s="168">
        <v>43450</v>
      </c>
      <c r="F52" s="168">
        <v>43921</v>
      </c>
      <c r="G52" s="151">
        <f t="shared" si="3"/>
        <v>15.7</v>
      </c>
      <c r="H52" s="113" t="s">
        <v>2704</v>
      </c>
      <c r="I52" s="112" t="s">
        <v>741</v>
      </c>
      <c r="J52" s="112" t="s">
        <v>743</v>
      </c>
      <c r="K52" s="169">
        <v>701853748</v>
      </c>
      <c r="L52" s="110" t="s">
        <v>1148</v>
      </c>
      <c r="M52" s="111">
        <v>1</v>
      </c>
      <c r="N52" s="110" t="s">
        <v>27</v>
      </c>
      <c r="O52" s="110" t="s">
        <v>1148</v>
      </c>
      <c r="P52" s="79"/>
    </row>
    <row r="53" spans="1:16" s="7" customFormat="1" ht="24.75" customHeight="1" outlineLevel="1" x14ac:dyDescent="0.25">
      <c r="A53" s="135">
        <v>6</v>
      </c>
      <c r="B53" s="113" t="s">
        <v>2676</v>
      </c>
      <c r="C53" s="109" t="s">
        <v>31</v>
      </c>
      <c r="D53" s="112" t="s">
        <v>2695</v>
      </c>
      <c r="E53" s="168">
        <v>43405</v>
      </c>
      <c r="F53" s="168">
        <v>43448</v>
      </c>
      <c r="G53" s="151">
        <f t="shared" si="3"/>
        <v>1.4333333333333333</v>
      </c>
      <c r="H53" s="113" t="s">
        <v>2705</v>
      </c>
      <c r="I53" s="112" t="s">
        <v>741</v>
      </c>
      <c r="J53" s="112" t="s">
        <v>743</v>
      </c>
      <c r="K53" s="169">
        <v>72510448</v>
      </c>
      <c r="L53" s="110" t="s">
        <v>1148</v>
      </c>
      <c r="M53" s="111">
        <v>1</v>
      </c>
      <c r="N53" s="110" t="s">
        <v>27</v>
      </c>
      <c r="O53" s="110" t="s">
        <v>1148</v>
      </c>
      <c r="P53" s="79"/>
    </row>
    <row r="54" spans="1:16" s="7" customFormat="1" ht="24.75" customHeight="1" outlineLevel="1" x14ac:dyDescent="0.25">
      <c r="A54" s="135">
        <v>7</v>
      </c>
      <c r="B54" s="113" t="s">
        <v>2676</v>
      </c>
      <c r="C54" s="109" t="s">
        <v>31</v>
      </c>
      <c r="D54" s="112" t="s">
        <v>2696</v>
      </c>
      <c r="E54" s="168">
        <v>43313</v>
      </c>
      <c r="F54" s="168">
        <v>43449</v>
      </c>
      <c r="G54" s="151">
        <f t="shared" si="3"/>
        <v>4.5333333333333332</v>
      </c>
      <c r="H54" s="113" t="s">
        <v>2706</v>
      </c>
      <c r="I54" s="112" t="s">
        <v>741</v>
      </c>
      <c r="J54" s="112" t="s">
        <v>743</v>
      </c>
      <c r="K54" s="169">
        <v>222391430</v>
      </c>
      <c r="L54" s="110" t="s">
        <v>1148</v>
      </c>
      <c r="M54" s="111">
        <v>1</v>
      </c>
      <c r="N54" s="110" t="s">
        <v>27</v>
      </c>
      <c r="O54" s="110" t="s">
        <v>1148</v>
      </c>
      <c r="P54" s="79"/>
    </row>
    <row r="55" spans="1:16" s="7" customFormat="1" ht="24.75" customHeight="1" outlineLevel="1" x14ac:dyDescent="0.25">
      <c r="A55" s="135">
        <v>8</v>
      </c>
      <c r="B55" s="113" t="s">
        <v>2676</v>
      </c>
      <c r="C55" s="109" t="s">
        <v>31</v>
      </c>
      <c r="D55" s="112" t="s">
        <v>2697</v>
      </c>
      <c r="E55" s="168">
        <v>43085</v>
      </c>
      <c r="F55" s="168">
        <v>43404</v>
      </c>
      <c r="G55" s="151">
        <f t="shared" si="3"/>
        <v>10.633333333333333</v>
      </c>
      <c r="H55" s="113" t="s">
        <v>2707</v>
      </c>
      <c r="I55" s="112" t="s">
        <v>741</v>
      </c>
      <c r="J55" s="112" t="s">
        <v>743</v>
      </c>
      <c r="K55" s="114">
        <v>1867100032</v>
      </c>
      <c r="L55" s="110" t="s">
        <v>1148</v>
      </c>
      <c r="M55" s="111">
        <v>1</v>
      </c>
      <c r="N55" s="110" t="s">
        <v>27</v>
      </c>
      <c r="O55" s="110" t="s">
        <v>1148</v>
      </c>
      <c r="P55" s="79"/>
    </row>
    <row r="56" spans="1:16" s="7" customFormat="1" ht="24.75" customHeight="1" outlineLevel="1" x14ac:dyDescent="0.25">
      <c r="A56" s="135">
        <v>9</v>
      </c>
      <c r="B56" s="113" t="s">
        <v>2676</v>
      </c>
      <c r="C56" s="109" t="s">
        <v>31</v>
      </c>
      <c r="D56" s="112" t="s">
        <v>2698</v>
      </c>
      <c r="E56" s="168">
        <v>42720</v>
      </c>
      <c r="F56" s="168">
        <v>43084</v>
      </c>
      <c r="G56" s="151">
        <f t="shared" si="3"/>
        <v>12.133333333333333</v>
      </c>
      <c r="H56" s="113" t="s">
        <v>2708</v>
      </c>
      <c r="I56" s="112" t="s">
        <v>741</v>
      </c>
      <c r="J56" s="112" t="s">
        <v>743</v>
      </c>
      <c r="K56" s="114">
        <v>795151288</v>
      </c>
      <c r="L56" s="110" t="s">
        <v>1148</v>
      </c>
      <c r="M56" s="111">
        <v>1</v>
      </c>
      <c r="N56" s="110" t="s">
        <v>27</v>
      </c>
      <c r="O56" s="110" t="s">
        <v>1148</v>
      </c>
      <c r="P56" s="79"/>
    </row>
    <row r="57" spans="1:16" s="7" customFormat="1" ht="24.75" customHeight="1" outlineLevel="1" x14ac:dyDescent="0.25">
      <c r="A57" s="135">
        <v>10</v>
      </c>
      <c r="B57" s="113" t="s">
        <v>2676</v>
      </c>
      <c r="C57" s="65" t="s">
        <v>31</v>
      </c>
      <c r="D57" s="112" t="s">
        <v>2699</v>
      </c>
      <c r="E57" s="168">
        <v>42720</v>
      </c>
      <c r="F57" s="168">
        <v>43084</v>
      </c>
      <c r="G57" s="151">
        <f t="shared" si="3"/>
        <v>12.133333333333333</v>
      </c>
      <c r="H57" s="113" t="s">
        <v>2709</v>
      </c>
      <c r="I57" s="112" t="s">
        <v>741</v>
      </c>
      <c r="J57" s="112" t="s">
        <v>743</v>
      </c>
      <c r="K57" s="114">
        <v>1538601792</v>
      </c>
      <c r="L57" s="65" t="s">
        <v>1148</v>
      </c>
      <c r="M57" s="67">
        <v>1</v>
      </c>
      <c r="N57" s="65" t="s">
        <v>27</v>
      </c>
      <c r="O57" s="65" t="s">
        <v>1148</v>
      </c>
      <c r="P57" s="79"/>
    </row>
    <row r="58" spans="1:16" s="7" customFormat="1" ht="24.75" customHeight="1" outlineLevel="1" x14ac:dyDescent="0.25">
      <c r="A58" s="135">
        <v>11</v>
      </c>
      <c r="B58" s="113" t="s">
        <v>2676</v>
      </c>
      <c r="C58" s="65" t="s">
        <v>31</v>
      </c>
      <c r="D58" s="112" t="s">
        <v>2700</v>
      </c>
      <c r="E58" s="168">
        <v>42675</v>
      </c>
      <c r="F58" s="168">
        <v>43312</v>
      </c>
      <c r="G58" s="151">
        <f t="shared" si="3"/>
        <v>21.233333333333334</v>
      </c>
      <c r="H58" s="113" t="s">
        <v>2710</v>
      </c>
      <c r="I58" s="112" t="s">
        <v>741</v>
      </c>
      <c r="J58" s="112" t="s">
        <v>743</v>
      </c>
      <c r="K58" s="114">
        <v>2624084943</v>
      </c>
      <c r="L58" s="65" t="s">
        <v>1148</v>
      </c>
      <c r="M58" s="67">
        <v>1</v>
      </c>
      <c r="N58" s="65" t="s">
        <v>27</v>
      </c>
      <c r="O58" s="65" t="s">
        <v>1148</v>
      </c>
      <c r="P58" s="79"/>
    </row>
    <row r="59" spans="1:16" s="7" customFormat="1" ht="24.75" customHeight="1" outlineLevel="1" x14ac:dyDescent="0.25">
      <c r="A59" s="135">
        <v>12</v>
      </c>
      <c r="B59" s="113" t="s">
        <v>2676</v>
      </c>
      <c r="C59" s="65" t="s">
        <v>31</v>
      </c>
      <c r="D59" s="112" t="s">
        <v>2711</v>
      </c>
      <c r="E59" s="168">
        <v>43891</v>
      </c>
      <c r="F59" s="136">
        <v>44165</v>
      </c>
      <c r="G59" s="151">
        <f t="shared" si="3"/>
        <v>9.1333333333333329</v>
      </c>
      <c r="H59" s="113" t="s">
        <v>2714</v>
      </c>
      <c r="I59" s="63" t="s">
        <v>741</v>
      </c>
      <c r="J59" s="63" t="s">
        <v>743</v>
      </c>
      <c r="K59" s="68">
        <v>1037162536</v>
      </c>
      <c r="L59" s="65" t="s">
        <v>1148</v>
      </c>
      <c r="M59" s="111">
        <v>1</v>
      </c>
      <c r="N59" s="65" t="s">
        <v>2634</v>
      </c>
      <c r="O59" s="65" t="s">
        <v>1148</v>
      </c>
      <c r="P59" s="79"/>
    </row>
    <row r="60" spans="1:16" s="7" customFormat="1" ht="24.75" customHeight="1" outlineLevel="1" x14ac:dyDescent="0.25">
      <c r="A60" s="135">
        <v>13</v>
      </c>
      <c r="B60" s="113" t="s">
        <v>2676</v>
      </c>
      <c r="C60" s="65" t="s">
        <v>31</v>
      </c>
      <c r="D60" s="112" t="s">
        <v>2712</v>
      </c>
      <c r="E60" s="168">
        <v>43922</v>
      </c>
      <c r="F60" s="136">
        <v>44165</v>
      </c>
      <c r="G60" s="151">
        <f t="shared" si="3"/>
        <v>8.1</v>
      </c>
      <c r="H60" s="113" t="s">
        <v>2715</v>
      </c>
      <c r="I60" s="63" t="s">
        <v>741</v>
      </c>
      <c r="J60" s="63" t="s">
        <v>743</v>
      </c>
      <c r="K60" s="68">
        <v>792480847</v>
      </c>
      <c r="L60" s="65" t="s">
        <v>1148</v>
      </c>
      <c r="M60" s="111">
        <v>1</v>
      </c>
      <c r="N60" s="65" t="s">
        <v>2634</v>
      </c>
      <c r="O60" s="65" t="s">
        <v>1148</v>
      </c>
      <c r="P60" s="79"/>
    </row>
    <row r="61" spans="1:16" s="7" customFormat="1" ht="24.75" customHeight="1" outlineLevel="1" x14ac:dyDescent="0.25">
      <c r="A61" s="135">
        <v>14</v>
      </c>
      <c r="B61" s="113" t="s">
        <v>2676</v>
      </c>
      <c r="C61" s="65" t="s">
        <v>31</v>
      </c>
      <c r="D61" s="63" t="s">
        <v>2713</v>
      </c>
      <c r="E61" s="168">
        <v>43922</v>
      </c>
      <c r="F61" s="136">
        <v>44165</v>
      </c>
      <c r="G61" s="151">
        <f t="shared" si="3"/>
        <v>8.1</v>
      </c>
      <c r="H61" s="113" t="s">
        <v>2715</v>
      </c>
      <c r="I61" s="63" t="s">
        <v>741</v>
      </c>
      <c r="J61" s="63" t="s">
        <v>90</v>
      </c>
      <c r="K61" s="68">
        <v>1364006294</v>
      </c>
      <c r="L61" s="65" t="s">
        <v>1148</v>
      </c>
      <c r="M61" s="111">
        <v>1</v>
      </c>
      <c r="N61" s="65" t="s">
        <v>2634</v>
      </c>
      <c r="O61" s="65" t="s">
        <v>1148</v>
      </c>
      <c r="P61" s="79"/>
    </row>
    <row r="62" spans="1:16" s="7" customFormat="1" ht="24.75" customHeight="1" outlineLevel="1" x14ac:dyDescent="0.25">
      <c r="A62" s="135">
        <v>15</v>
      </c>
      <c r="B62" s="113" t="s">
        <v>2676</v>
      </c>
      <c r="C62" s="115" t="s">
        <v>31</v>
      </c>
      <c r="D62" s="112" t="s">
        <v>2721</v>
      </c>
      <c r="E62" s="136">
        <v>41518</v>
      </c>
      <c r="F62" s="136">
        <v>42004</v>
      </c>
      <c r="G62" s="151">
        <f t="shared" si="3"/>
        <v>16.2</v>
      </c>
      <c r="H62" s="113" t="s">
        <v>2734</v>
      </c>
      <c r="I62" s="112" t="s">
        <v>404</v>
      </c>
      <c r="J62" s="112" t="s">
        <v>418</v>
      </c>
      <c r="K62" s="114">
        <v>3175035703</v>
      </c>
      <c r="L62" s="115" t="s">
        <v>1148</v>
      </c>
      <c r="M62" s="111">
        <v>1</v>
      </c>
      <c r="N62" s="65" t="s">
        <v>27</v>
      </c>
      <c r="O62" s="65" t="s">
        <v>26</v>
      </c>
      <c r="P62" s="79"/>
    </row>
    <row r="63" spans="1:16" s="7" customFormat="1" ht="24.75" customHeight="1" outlineLevel="1" x14ac:dyDescent="0.25">
      <c r="A63" s="135">
        <v>16</v>
      </c>
      <c r="B63" s="113" t="s">
        <v>2676</v>
      </c>
      <c r="C63" s="115" t="s">
        <v>31</v>
      </c>
      <c r="D63" s="112" t="s">
        <v>2722</v>
      </c>
      <c r="E63" s="136" t="s">
        <v>2723</v>
      </c>
      <c r="F63" s="136" t="s">
        <v>2724</v>
      </c>
      <c r="G63" s="151">
        <f t="shared" si="3"/>
        <v>12.566666666666666</v>
      </c>
      <c r="H63" s="113" t="s">
        <v>2735</v>
      </c>
      <c r="I63" s="112" t="s">
        <v>404</v>
      </c>
      <c r="J63" s="112" t="s">
        <v>418</v>
      </c>
      <c r="K63" s="114">
        <v>3987391172</v>
      </c>
      <c r="L63" s="115" t="s">
        <v>1148</v>
      </c>
      <c r="M63" s="111">
        <v>1</v>
      </c>
      <c r="N63" s="115" t="s">
        <v>27</v>
      </c>
      <c r="O63" s="115" t="s">
        <v>26</v>
      </c>
      <c r="P63" s="79"/>
    </row>
    <row r="64" spans="1:16" s="7" customFormat="1" ht="24.75" customHeight="1" outlineLevel="1" x14ac:dyDescent="0.25">
      <c r="A64" s="135">
        <v>17</v>
      </c>
      <c r="B64" s="113" t="s">
        <v>2676</v>
      </c>
      <c r="C64" s="115" t="s">
        <v>31</v>
      </c>
      <c r="D64" s="112" t="s">
        <v>2725</v>
      </c>
      <c r="E64" s="136" t="s">
        <v>2726</v>
      </c>
      <c r="F64" s="136" t="s">
        <v>2727</v>
      </c>
      <c r="G64" s="151">
        <f t="shared" si="3"/>
        <v>10.8</v>
      </c>
      <c r="H64" s="113" t="s">
        <v>2736</v>
      </c>
      <c r="I64" s="112" t="s">
        <v>404</v>
      </c>
      <c r="J64" s="112" t="s">
        <v>418</v>
      </c>
      <c r="K64" s="114">
        <v>4257178664</v>
      </c>
      <c r="L64" s="115" t="s">
        <v>1148</v>
      </c>
      <c r="M64" s="111">
        <v>1</v>
      </c>
      <c r="N64" s="115" t="s">
        <v>27</v>
      </c>
      <c r="O64" s="115" t="s">
        <v>26</v>
      </c>
      <c r="P64" s="79"/>
    </row>
    <row r="65" spans="1:16" s="7" customFormat="1" ht="24.75" customHeight="1" outlineLevel="1" x14ac:dyDescent="0.25">
      <c r="A65" s="135">
        <v>18</v>
      </c>
      <c r="B65" s="113" t="s">
        <v>2676</v>
      </c>
      <c r="C65" s="115" t="s">
        <v>31</v>
      </c>
      <c r="D65" s="112" t="s">
        <v>2728</v>
      </c>
      <c r="E65" s="136" t="s">
        <v>2729</v>
      </c>
      <c r="F65" s="136" t="s">
        <v>2730</v>
      </c>
      <c r="G65" s="151">
        <f t="shared" si="3"/>
        <v>12.133333333333333</v>
      </c>
      <c r="H65" s="113" t="s">
        <v>2737</v>
      </c>
      <c r="I65" s="112" t="s">
        <v>404</v>
      </c>
      <c r="J65" s="112" t="s">
        <v>418</v>
      </c>
      <c r="K65" s="114">
        <v>5252882011</v>
      </c>
      <c r="L65" s="115" t="s">
        <v>1148</v>
      </c>
      <c r="M65" s="111">
        <v>1</v>
      </c>
      <c r="N65" s="115" t="s">
        <v>27</v>
      </c>
      <c r="O65" s="115" t="s">
        <v>26</v>
      </c>
      <c r="P65" s="79"/>
    </row>
    <row r="66" spans="1:16" s="7" customFormat="1" ht="24.75" customHeight="1" outlineLevel="1" x14ac:dyDescent="0.25">
      <c r="A66" s="135">
        <v>19</v>
      </c>
      <c r="B66" s="113" t="s">
        <v>2676</v>
      </c>
      <c r="C66" s="115" t="s">
        <v>31</v>
      </c>
      <c r="D66" s="112" t="s">
        <v>2731</v>
      </c>
      <c r="E66" s="136" t="s">
        <v>2732</v>
      </c>
      <c r="F66" s="136" t="s">
        <v>2733</v>
      </c>
      <c r="G66" s="151">
        <f t="shared" si="3"/>
        <v>10.633333333333333</v>
      </c>
      <c r="H66" s="113" t="s">
        <v>2738</v>
      </c>
      <c r="I66" s="112" t="s">
        <v>404</v>
      </c>
      <c r="J66" s="112" t="s">
        <v>418</v>
      </c>
      <c r="K66" s="114">
        <v>4419931877</v>
      </c>
      <c r="L66" s="115" t="s">
        <v>1148</v>
      </c>
      <c r="M66" s="111">
        <v>1</v>
      </c>
      <c r="N66" s="115" t="s">
        <v>27</v>
      </c>
      <c r="O66" s="115" t="s">
        <v>26</v>
      </c>
      <c r="P66" s="79"/>
    </row>
    <row r="67" spans="1:16" s="7" customFormat="1" ht="24.75" customHeight="1" outlineLevel="1" x14ac:dyDescent="0.25">
      <c r="A67" s="135">
        <v>20</v>
      </c>
      <c r="B67" s="64"/>
      <c r="C67" s="65"/>
      <c r="D67" s="63"/>
      <c r="E67" s="136"/>
      <c r="F67" s="136"/>
      <c r="G67" s="151"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51" t="str">
        <f t="shared" si="3"/>
        <v/>
      </c>
      <c r="H91" s="113"/>
      <c r="I91" s="112"/>
      <c r="J91" s="112"/>
      <c r="K91" s="114"/>
      <c r="L91" s="115"/>
      <c r="M91" s="111"/>
      <c r="N91" s="115"/>
      <c r="O91" s="115"/>
      <c r="P91" s="79"/>
    </row>
    <row r="92" spans="1:16" s="7" customFormat="1" ht="24.75" customHeight="1" outlineLevel="1" x14ac:dyDescent="0.25">
      <c r="A92" s="134">
        <v>45</v>
      </c>
      <c r="B92" s="113"/>
      <c r="C92" s="115"/>
      <c r="D92" s="112"/>
      <c r="E92" s="136"/>
      <c r="F92" s="136"/>
      <c r="G92" s="151" t="str">
        <f t="shared" si="3"/>
        <v/>
      </c>
      <c r="H92" s="113"/>
      <c r="I92" s="112"/>
      <c r="J92" s="112"/>
      <c r="K92" s="114"/>
      <c r="L92" s="115"/>
      <c r="M92" s="111"/>
      <c r="N92" s="115"/>
      <c r="O92" s="115"/>
      <c r="P92" s="79"/>
    </row>
    <row r="93" spans="1:16" s="7" customFormat="1" ht="24.75" customHeight="1" outlineLevel="1" x14ac:dyDescent="0.25">
      <c r="A93" s="134">
        <v>46</v>
      </c>
      <c r="B93" s="113"/>
      <c r="C93" s="115"/>
      <c r="D93" s="112"/>
      <c r="E93" s="136"/>
      <c r="F93" s="136"/>
      <c r="G93" s="151" t="str">
        <f t="shared" si="3"/>
        <v/>
      </c>
      <c r="H93" s="113"/>
      <c r="I93" s="112"/>
      <c r="J93" s="112"/>
      <c r="K93" s="114"/>
      <c r="L93" s="115"/>
      <c r="M93" s="111"/>
      <c r="N93" s="115"/>
      <c r="O93" s="115"/>
      <c r="P93" s="79"/>
    </row>
    <row r="94" spans="1:16" s="7" customFormat="1" ht="24.75" customHeight="1" outlineLevel="1" x14ac:dyDescent="0.25">
      <c r="A94" s="134">
        <v>47</v>
      </c>
      <c r="B94" s="113"/>
      <c r="C94" s="115"/>
      <c r="D94" s="112"/>
      <c r="E94" s="136"/>
      <c r="F94" s="136"/>
      <c r="G94" s="151" t="str">
        <f t="shared" si="3"/>
        <v/>
      </c>
      <c r="H94" s="113"/>
      <c r="I94" s="112"/>
      <c r="J94" s="112"/>
      <c r="K94" s="114"/>
      <c r="L94" s="115"/>
      <c r="M94" s="111"/>
      <c r="N94" s="115"/>
      <c r="O94" s="115"/>
      <c r="P94" s="79"/>
    </row>
    <row r="95" spans="1:16" s="7" customFormat="1" ht="24.75" customHeight="1" outlineLevel="1" x14ac:dyDescent="0.25">
      <c r="A95" s="135">
        <v>48</v>
      </c>
      <c r="B95" s="113"/>
      <c r="C95" s="115"/>
      <c r="D95" s="112"/>
      <c r="E95" s="136"/>
      <c r="F95" s="136"/>
      <c r="G95" s="151" t="str">
        <f t="shared" si="3"/>
        <v/>
      </c>
      <c r="H95" s="113"/>
      <c r="I95" s="112"/>
      <c r="J95" s="112"/>
      <c r="K95" s="114"/>
      <c r="L95" s="115"/>
      <c r="M95" s="111"/>
      <c r="N95" s="115"/>
      <c r="O95" s="115"/>
      <c r="P95" s="79"/>
    </row>
    <row r="96" spans="1:16" s="7" customFormat="1" ht="24.75" customHeight="1" outlineLevel="1" x14ac:dyDescent="0.25">
      <c r="A96" s="135">
        <v>49</v>
      </c>
      <c r="B96" s="113"/>
      <c r="C96" s="115"/>
      <c r="D96" s="112"/>
      <c r="E96" s="136"/>
      <c r="F96" s="136"/>
      <c r="G96" s="151" t="str">
        <f t="shared" si="3"/>
        <v/>
      </c>
      <c r="H96" s="113"/>
      <c r="I96" s="112"/>
      <c r="J96" s="112"/>
      <c r="K96" s="114"/>
      <c r="L96" s="115"/>
      <c r="M96" s="111"/>
      <c r="N96" s="115"/>
      <c r="O96" s="115"/>
      <c r="P96" s="79"/>
    </row>
    <row r="97" spans="1:16" s="7" customFormat="1" ht="24.75" customHeight="1" outlineLevel="1" x14ac:dyDescent="0.25">
      <c r="A97" s="135">
        <v>50</v>
      </c>
      <c r="B97" s="113"/>
      <c r="C97" s="115"/>
      <c r="D97" s="112"/>
      <c r="E97" s="136"/>
      <c r="F97" s="136"/>
      <c r="G97" s="151" t="str">
        <f t="shared" si="3"/>
        <v/>
      </c>
      <c r="H97" s="113"/>
      <c r="I97" s="112"/>
      <c r="J97" s="112"/>
      <c r="K97" s="114"/>
      <c r="L97" s="115"/>
      <c r="M97" s="111"/>
      <c r="N97" s="115"/>
      <c r="O97" s="115"/>
      <c r="P97" s="79"/>
    </row>
    <row r="98" spans="1:16" s="7" customFormat="1" ht="24.75" customHeight="1" outlineLevel="1" x14ac:dyDescent="0.25">
      <c r="A98" s="135">
        <v>51</v>
      </c>
      <c r="B98" s="113"/>
      <c r="C98" s="115"/>
      <c r="D98" s="112"/>
      <c r="E98" s="136"/>
      <c r="F98" s="136"/>
      <c r="G98" s="151" t="str">
        <f t="shared" si="3"/>
        <v/>
      </c>
      <c r="H98" s="113"/>
      <c r="I98" s="112"/>
      <c r="J98" s="112"/>
      <c r="K98" s="114"/>
      <c r="L98" s="115"/>
      <c r="M98" s="111"/>
      <c r="N98" s="115"/>
      <c r="O98" s="115"/>
      <c r="P98" s="79"/>
    </row>
    <row r="99" spans="1:16" s="7" customFormat="1" ht="24.75" customHeight="1" outlineLevel="1" x14ac:dyDescent="0.25">
      <c r="A99" s="135">
        <v>52</v>
      </c>
      <c r="B99" s="113"/>
      <c r="C99" s="115"/>
      <c r="D99" s="112"/>
      <c r="E99" s="136"/>
      <c r="F99" s="136"/>
      <c r="G99" s="151" t="str">
        <f t="shared" si="3"/>
        <v/>
      </c>
      <c r="H99" s="113"/>
      <c r="I99" s="112"/>
      <c r="J99" s="112"/>
      <c r="K99" s="114"/>
      <c r="L99" s="115"/>
      <c r="M99" s="111"/>
      <c r="N99" s="115"/>
      <c r="O99" s="115"/>
      <c r="P99" s="79"/>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11"/>
      <c r="N100" s="115"/>
      <c r="O100" s="115"/>
      <c r="P100" s="79"/>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11"/>
      <c r="N101" s="115"/>
      <c r="O101" s="115"/>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11"/>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11"/>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11"/>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11"/>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t="s">
        <v>2677</v>
      </c>
      <c r="E114" s="136">
        <v>43881</v>
      </c>
      <c r="F114" s="136">
        <v>44196</v>
      </c>
      <c r="G114" s="151">
        <f>IF(AND(E114&lt;&gt;"",F114&lt;&gt;""),((F114-E114)/30),"")</f>
        <v>10.5</v>
      </c>
      <c r="H114" s="113" t="s">
        <v>2681</v>
      </c>
      <c r="I114" s="112" t="s">
        <v>404</v>
      </c>
      <c r="J114" s="112" t="s">
        <v>406</v>
      </c>
      <c r="K114" s="68">
        <v>2548642438</v>
      </c>
      <c r="L114" s="100">
        <f>+IF(AND(K114&gt;0,O114="Ejecución"),(K114/877802)*Tabla28[[#This Row],[% participación]],IF(AND(K114&gt;0,O114&lt;&gt;"Ejecución"),"-",""))</f>
        <v>2903.4365813702861</v>
      </c>
      <c r="M114" s="115" t="s">
        <v>1148</v>
      </c>
      <c r="N114" s="164">
        <v>1</v>
      </c>
      <c r="O114" s="153" t="s">
        <v>1150</v>
      </c>
      <c r="P114" s="78"/>
    </row>
    <row r="115" spans="1:16" s="6" customFormat="1" ht="24.75" customHeight="1" x14ac:dyDescent="0.25">
      <c r="A115" s="134">
        <v>2</v>
      </c>
      <c r="B115" s="152" t="s">
        <v>2665</v>
      </c>
      <c r="C115" s="154" t="s">
        <v>31</v>
      </c>
      <c r="D115" s="112" t="s">
        <v>2678</v>
      </c>
      <c r="E115" s="136">
        <v>43881</v>
      </c>
      <c r="F115" s="136">
        <v>44196</v>
      </c>
      <c r="G115" s="151">
        <f t="shared" ref="G115:G116" si="4">IF(AND(E115&lt;&gt;"",F115&lt;&gt;""),((F115-E115)/30),"")</f>
        <v>10.5</v>
      </c>
      <c r="H115" s="113" t="s">
        <v>2682</v>
      </c>
      <c r="I115" s="63" t="s">
        <v>741</v>
      </c>
      <c r="J115" s="63" t="s">
        <v>743</v>
      </c>
      <c r="K115" s="68">
        <v>2775602881</v>
      </c>
      <c r="L115" s="100">
        <f>+IF(AND(K115&gt;0,O115="Ejecución"),(K115/877802)*Tabla28[[#This Row],[% participación]],IF(AND(K115&gt;0,O115&lt;&gt;"Ejecución"),"-",""))</f>
        <v>3161.9919765505206</v>
      </c>
      <c r="M115" s="65" t="s">
        <v>1148</v>
      </c>
      <c r="N115" s="164">
        <v>1</v>
      </c>
      <c r="O115" s="153" t="s">
        <v>1150</v>
      </c>
      <c r="P115" s="78"/>
    </row>
    <row r="116" spans="1:16" s="6" customFormat="1" ht="24.75" customHeight="1" x14ac:dyDescent="0.25">
      <c r="A116" s="134">
        <v>3</v>
      </c>
      <c r="B116" s="152" t="s">
        <v>2665</v>
      </c>
      <c r="C116" s="154" t="s">
        <v>31</v>
      </c>
      <c r="D116" s="112" t="s">
        <v>2679</v>
      </c>
      <c r="E116" s="136">
        <v>43881</v>
      </c>
      <c r="F116" s="136">
        <v>44196</v>
      </c>
      <c r="G116" s="151">
        <f t="shared" si="4"/>
        <v>10.5</v>
      </c>
      <c r="H116" s="113" t="s">
        <v>2682</v>
      </c>
      <c r="I116" s="63" t="s">
        <v>741</v>
      </c>
      <c r="J116" s="63" t="s">
        <v>749</v>
      </c>
      <c r="K116" s="68">
        <v>1385448053</v>
      </c>
      <c r="L116" s="100">
        <f>+IF(AND(K116&gt;0,O116="Ejecución"),(K116/877802)*Tabla28[[#This Row],[% participación]],IF(AND(K116&gt;0,O116&lt;&gt;"Ejecución"),"-",""))</f>
        <v>1578.3149878902075</v>
      </c>
      <c r="M116" s="65" t="s">
        <v>1148</v>
      </c>
      <c r="N116" s="164">
        <v>1</v>
      </c>
      <c r="O116" s="153" t="s">
        <v>1150</v>
      </c>
      <c r="P116" s="78"/>
    </row>
    <row r="117" spans="1:16" s="6" customFormat="1" ht="24.75" customHeight="1" outlineLevel="1" x14ac:dyDescent="0.25">
      <c r="A117" s="134">
        <v>4</v>
      </c>
      <c r="B117" s="152" t="s">
        <v>2665</v>
      </c>
      <c r="C117" s="154" t="s">
        <v>31</v>
      </c>
      <c r="D117" s="112" t="s">
        <v>2680</v>
      </c>
      <c r="E117" s="136">
        <v>43881</v>
      </c>
      <c r="F117" s="136">
        <v>44196</v>
      </c>
      <c r="G117" s="151">
        <f t="shared" ref="G117:G159" si="5">IF(AND(E117&lt;&gt;"",F117&lt;&gt;""),((F117-E117)/30),"")</f>
        <v>10.5</v>
      </c>
      <c r="H117" s="113" t="s">
        <v>2682</v>
      </c>
      <c r="I117" s="63" t="s">
        <v>741</v>
      </c>
      <c r="J117" s="63" t="s">
        <v>90</v>
      </c>
      <c r="K117" s="68">
        <v>2497234170</v>
      </c>
      <c r="L117" s="100">
        <f>+IF(AND(K117&gt;0,O117="Ejecución"),(K117/877802)*Tabla28[[#This Row],[% participación]],IF(AND(K117&gt;0,O117&lt;&gt;"Ejecución"),"-",""))</f>
        <v>2844.8718161954516</v>
      </c>
      <c r="M117" s="65" t="s">
        <v>1148</v>
      </c>
      <c r="N117" s="164">
        <v>1</v>
      </c>
      <c r="O117" s="153" t="s">
        <v>1150</v>
      </c>
      <c r="P117" s="78"/>
    </row>
    <row r="118" spans="1:16" s="7" customFormat="1" ht="24.75" customHeight="1" outlineLevel="1" x14ac:dyDescent="0.25">
      <c r="A118" s="135">
        <v>5</v>
      </c>
      <c r="B118" s="152" t="s">
        <v>2665</v>
      </c>
      <c r="C118" s="154" t="s">
        <v>31</v>
      </c>
      <c r="D118" s="112" t="s">
        <v>2716</v>
      </c>
      <c r="E118" s="136">
        <v>44168</v>
      </c>
      <c r="F118" s="136">
        <v>44773</v>
      </c>
      <c r="G118" s="151">
        <f t="shared" si="5"/>
        <v>20.166666666666668</v>
      </c>
      <c r="H118" s="113" t="s">
        <v>2683</v>
      </c>
      <c r="I118" s="63" t="s">
        <v>741</v>
      </c>
      <c r="J118" s="63" t="s">
        <v>743</v>
      </c>
      <c r="K118" s="68">
        <v>2829309672</v>
      </c>
      <c r="L118" s="100">
        <f>+IF(AND(K118&gt;0,O118="Ejecución"),(K118/877802)*Tabla28[[#This Row],[% participación]],IF(AND(K118&gt;0,O118&lt;&gt;"Ejecución"),"-",""))</f>
        <v>3223.1752399743905</v>
      </c>
      <c r="M118" s="65" t="s">
        <v>1148</v>
      </c>
      <c r="N118" s="164">
        <v>1</v>
      </c>
      <c r="O118" s="153" t="s">
        <v>1150</v>
      </c>
      <c r="P118" s="79"/>
    </row>
    <row r="119" spans="1:16" s="7" customFormat="1" ht="24.75" customHeight="1" outlineLevel="1" x14ac:dyDescent="0.25">
      <c r="A119" s="135">
        <v>6</v>
      </c>
      <c r="B119" s="152" t="s">
        <v>2665</v>
      </c>
      <c r="C119" s="154" t="s">
        <v>31</v>
      </c>
      <c r="D119" s="112" t="s">
        <v>2717</v>
      </c>
      <c r="E119" s="136">
        <v>44168</v>
      </c>
      <c r="F119" s="136">
        <v>44773</v>
      </c>
      <c r="G119" s="151">
        <f t="shared" si="5"/>
        <v>20.166666666666668</v>
      </c>
      <c r="H119" s="113" t="s">
        <v>2684</v>
      </c>
      <c r="I119" s="63" t="s">
        <v>741</v>
      </c>
      <c r="J119" s="63" t="s">
        <v>743</v>
      </c>
      <c r="K119" s="68">
        <v>2131681731</v>
      </c>
      <c r="L119" s="100">
        <f>+IF(AND(K119&gt;0,O119="Ejecución"),(K119/877802)*Tabla28[[#This Row],[% participación]],IF(AND(K119&gt;0,O119&lt;&gt;"Ejecución"),"-",""))</f>
        <v>2428.4311621527404</v>
      </c>
      <c r="M119" s="65" t="s">
        <v>1148</v>
      </c>
      <c r="N119" s="164">
        <v>1</v>
      </c>
      <c r="O119" s="153" t="s">
        <v>1150</v>
      </c>
      <c r="P119" s="79"/>
    </row>
    <row r="120" spans="1:16" s="7" customFormat="1" ht="24.75" customHeight="1" outlineLevel="1" x14ac:dyDescent="0.25">
      <c r="A120" s="135">
        <v>7</v>
      </c>
      <c r="B120" s="152" t="s">
        <v>2665</v>
      </c>
      <c r="C120" s="154" t="s">
        <v>31</v>
      </c>
      <c r="D120" s="112" t="s">
        <v>2718</v>
      </c>
      <c r="E120" s="136">
        <v>44168</v>
      </c>
      <c r="F120" s="136">
        <v>44773</v>
      </c>
      <c r="G120" s="151">
        <f t="shared" si="5"/>
        <v>20.166666666666668</v>
      </c>
      <c r="H120" s="113" t="s">
        <v>2684</v>
      </c>
      <c r="I120" s="63" t="s">
        <v>741</v>
      </c>
      <c r="J120" s="63" t="s">
        <v>90</v>
      </c>
      <c r="K120" s="68">
        <v>3409087579</v>
      </c>
      <c r="L120" s="100">
        <f>+IF(AND(K120&gt;0,O120="Ejecución"),(K120/877802)*Tabla28[[#This Row],[% participación]],IF(AND(K120&gt;0,O120&lt;&gt;"Ejecución"),"-",""))</f>
        <v>3883.6634901720436</v>
      </c>
      <c r="M120" s="65" t="s">
        <v>1148</v>
      </c>
      <c r="N120" s="164">
        <v>1</v>
      </c>
      <c r="O120" s="153" t="s">
        <v>1150</v>
      </c>
      <c r="P120" s="79"/>
    </row>
    <row r="121" spans="1:16" s="7" customFormat="1" ht="24.75" customHeight="1" outlineLevel="1" x14ac:dyDescent="0.25">
      <c r="A121" s="135">
        <v>8</v>
      </c>
      <c r="B121" s="152" t="s">
        <v>2665</v>
      </c>
      <c r="C121" s="154" t="s">
        <v>31</v>
      </c>
      <c r="D121" s="112" t="s">
        <v>2680</v>
      </c>
      <c r="E121" s="136">
        <v>43881</v>
      </c>
      <c r="F121" s="136">
        <v>44196</v>
      </c>
      <c r="G121" s="151">
        <f t="shared" si="5"/>
        <v>10.5</v>
      </c>
      <c r="H121" s="113" t="s">
        <v>2682</v>
      </c>
      <c r="I121" s="63" t="s">
        <v>741</v>
      </c>
      <c r="J121" s="63" t="s">
        <v>765</v>
      </c>
      <c r="K121" s="68">
        <v>2497234170</v>
      </c>
      <c r="L121" s="100">
        <f>+IF(AND(K121&gt;0,O121="Ejecución"),(K121/877802)*Tabla28[[#This Row],[% participación]],IF(AND(K121&gt;0,O121&lt;&gt;"Ejecución"),"-",""))</f>
        <v>2844.8718161954516</v>
      </c>
      <c r="M121" s="65" t="s">
        <v>1148</v>
      </c>
      <c r="N121" s="164">
        <f t="shared" ref="N121:N160" si="6">+IF(M121="No",1,IF(M121="Si","Ingrese %",""))</f>
        <v>1</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2658</v>
      </c>
      <c r="C168" s="227"/>
      <c r="D168" s="227"/>
      <c r="E168" s="8"/>
      <c r="F168" s="5"/>
      <c r="H168" s="81" t="s">
        <v>2657</v>
      </c>
      <c r="I168" s="208"/>
      <c r="J168" s="209"/>
      <c r="K168" s="209"/>
      <c r="L168" s="209"/>
      <c r="M168" s="209"/>
      <c r="N168" s="209"/>
      <c r="O168" s="21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x14ac:dyDescent="0.25">
      <c r="A179" s="9"/>
      <c r="B179" s="184" t="s">
        <v>2669</v>
      </c>
      <c r="C179" s="184"/>
      <c r="D179" s="184"/>
      <c r="E179" s="162">
        <v>0.02</v>
      </c>
      <c r="F179" s="161">
        <v>1.4999999999999999E-2</v>
      </c>
      <c r="G179" s="156">
        <f>IF(F179&gt;0,SUM(E179+F179),"")</f>
        <v>3.5000000000000003E-2</v>
      </c>
      <c r="H179" s="5"/>
      <c r="I179" s="184" t="s">
        <v>2671</v>
      </c>
      <c r="J179" s="184"/>
      <c r="K179" s="184"/>
      <c r="L179" s="184"/>
      <c r="M179" s="163">
        <v>0.02</v>
      </c>
      <c r="O179" s="8"/>
      <c r="Q179" s="19"/>
      <c r="R179" s="150">
        <f>IF(M179&gt;0,SUM(L179+M179),"")</f>
        <v>0.02</v>
      </c>
      <c r="T179" s="19"/>
      <c r="U179" s="230" t="s">
        <v>1166</v>
      </c>
      <c r="V179" s="230"/>
      <c r="W179" s="230"/>
      <c r="X179" s="24">
        <v>0.02</v>
      </c>
      <c r="Y179" s="155"/>
      <c r="Z179" s="156" t="str">
        <f>IF(Y179&gt;0,SUM(E181+Y179),"")</f>
        <v/>
      </c>
      <c r="AA179" s="19"/>
      <c r="AB179" s="19"/>
    </row>
    <row r="180" spans="1:28" ht="23.25" hidden="1" x14ac:dyDescent="0.25">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x14ac:dyDescent="0.25">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3.5000000000000003E-2</v>
      </c>
      <c r="D185" s="91" t="s">
        <v>2628</v>
      </c>
      <c r="E185" s="94">
        <f>+(C185*SUM(K20:K35))</f>
        <v>19797583.750000004</v>
      </c>
      <c r="F185" s="92"/>
      <c r="G185" s="93"/>
      <c r="H185" s="88"/>
      <c r="I185" s="90" t="s">
        <v>2627</v>
      </c>
      <c r="J185" s="157">
        <f>+SUM(M179:M183)</f>
        <v>0.02</v>
      </c>
      <c r="K185" s="229" t="s">
        <v>2628</v>
      </c>
      <c r="L185" s="229"/>
      <c r="M185" s="94">
        <f>+J185*(SUM(K20:K35))</f>
        <v>11312905</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8" t="s">
        <v>2636</v>
      </c>
      <c r="C192" s="188"/>
      <c r="E192" s="5" t="s">
        <v>20</v>
      </c>
      <c r="H192" s="26" t="s">
        <v>24</v>
      </c>
      <c r="J192" s="5" t="s">
        <v>2637</v>
      </c>
      <c r="K192" s="5"/>
      <c r="M192" s="5"/>
      <c r="N192" s="5"/>
      <c r="O192" s="8"/>
      <c r="Q192" s="145"/>
      <c r="R192" s="146"/>
      <c r="S192" s="146"/>
      <c r="T192" s="145"/>
    </row>
    <row r="193" spans="1:18" x14ac:dyDescent="0.25">
      <c r="A193" s="9"/>
      <c r="C193" s="116">
        <v>41716</v>
      </c>
      <c r="D193" s="5"/>
      <c r="E193" s="117">
        <v>360</v>
      </c>
      <c r="F193" s="5"/>
      <c r="G193" s="5"/>
      <c r="H193" s="138" t="s">
        <v>2685</v>
      </c>
      <c r="J193" s="5"/>
      <c r="K193" s="118">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2686</v>
      </c>
      <c r="J211" s="27" t="s">
        <v>2622</v>
      </c>
      <c r="K211" s="139" t="s">
        <v>2689</v>
      </c>
      <c r="L211" s="21"/>
      <c r="M211" s="21"/>
      <c r="N211" s="21"/>
      <c r="O211" s="8"/>
    </row>
    <row r="212" spans="1:15" x14ac:dyDescent="0.25">
      <c r="A212" s="9"/>
      <c r="B212" s="27" t="s">
        <v>2619</v>
      </c>
      <c r="C212" s="138" t="s">
        <v>2685</v>
      </c>
      <c r="D212" s="21"/>
      <c r="G212" s="27" t="s">
        <v>2621</v>
      </c>
      <c r="H212" s="139" t="s">
        <v>2687</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4fb10211-09fb-4e80-9f0b-184718d5d98c"/>
    <ds:schemaRef ds:uri="http://schemas.microsoft.com/office/2006/documentManagement/types"/>
    <ds:schemaRef ds:uri="a65d333d-5b59-4810-bc94-b80d9325abbc"/>
    <ds:schemaRef ds:uri="http://schemas.microsoft.com/office/infopath/2007/PartnerControls"/>
    <ds:schemaRef ds:uri="http://purl.org/dc/dcmitype/"/>
    <ds:schemaRef ds:uri="http://schemas.openxmlformats.org/package/2006/metadata/core-properties"/>
    <ds:schemaRef ds:uri="http://purl.org/dc/term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2020-11-20T15:12:35Z</cp:lastPrinted>
  <dcterms:created xsi:type="dcterms:W3CDTF">2020-10-14T21:57:42Z</dcterms:created>
  <dcterms:modified xsi:type="dcterms:W3CDTF">2020-12-29T15:31:18Z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