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MILAN - SOL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<sst xmlns="http://schemas.openxmlformats.org/spreadsheetml/2006/main" count="3170" uniqueCount="2719">
  <si>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</si>
  <si>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</si>
  <si>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</si>
  <si>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</si>
  <si>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</si>
  <si>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</si>
  <si>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</si>
  <si>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</si>
  <si>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</si>
  <si>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</si>
  <si>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</si>
  <si>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</si>
  <si>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</si>
  <si>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</si>
  <si>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</si>
  <si>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</si>
  <si>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</si>
  <si>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</si>
  <si>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</si>
  <si>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</si>
  <si>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</si>
  <si>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</si>
  <si>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</si>
  <si>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</si>
  <si>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</si>
  <si>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</si>
  <si>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</si>
  <si>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</si>
  <si>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</si>
  <si>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</si>
  <si>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</si>
  <si>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</si>
  <si>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</si>
  <si>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</si>
  <si>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</si>
  <si>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</si>
  <si>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</si>
  <si>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</si>
  <si>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</si>
  <si>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</si>
  <si>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</si>
  <si>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</si>
  <si>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</si>
  <si>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</si>
  <si>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</si>
  <si>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</si>
  <si>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</si>
  <si>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</si>
  <si>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</si>
  <si>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</si>
  <si>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</si>
  <si>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</si>
  <si>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</si>
  <si>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</si>
  <si>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</si>
  <si>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</si>
  <si>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</si>
  <si>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</si>
  <si>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</si>
  <si>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</si>
  <si>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</si>
  <si>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</si>
  <si>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</si>
  <si>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</si>
  <si>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</si>
  <si>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</si>
  <si>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</si>
  <si>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</si>
  <si>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</si>
  <si>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</si>
  <si>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</si>
  <si>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</si>
  <si>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</si>
  <si>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</si>
  <si>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</si>
  <si>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</si>
  <si>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</si>
  <si>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</si>
  <si>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</si>
  <si>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</si>
  <si>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</si>
  <si>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</si>
  <si>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</si>
  <si>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</si>
  <si>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</si>
  <si>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</si>
  <si>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</si>
  <si>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</si>
  <si>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</si>
  <si>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</si>
  <si>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</si>
  <si>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</si>
  <si>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</si>
  <si>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</si>
  <si>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</si>
  <si>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</si>
  <si>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</si>
  <si>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</si>
  <si>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</si>
  <si>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</si>
  <si>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</si>
  <si>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</si>
  <si>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</si>
  <si>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</si>
  <si>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</si>
  <si>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</si>
  <si>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</si>
  <si>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</si>
  <si>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</si>
  <si>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</si>
  <si>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</si>
  <si>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</si>
  <si>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</si>
  <si>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</si>
  <si>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</si>
  <si>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</si>
  <si>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</si>
  <si>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</si>
  <si>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</si>
  <si>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</si>
  <si>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</si>
  <si>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</si>
  <si>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</si>
  <si>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</si>
  <si>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</si>
  <si>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</si>
  <si>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</si>
  <si>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</si>
  <si>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</si>
  <si>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</si>
  <si>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</si>
  <si>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</si>
  <si>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</si>
  <si>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</si>
  <si>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</si>
  <si>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</si>
  <si>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</si>
  <si>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</si>
  <si>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</si>
  <si>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</si>
  <si>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</si>
  <si>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</si>
  <si>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</si>
  <si>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</si>
  <si>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</si>
  <si>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</si>
  <si>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</si>
  <si>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</si>
  <si>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</si>
  <si>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</si>
  <si>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</si>
  <si>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</si>
  <si>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</si>
  <si>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</si>
  <si>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</si>
  <si>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</si>
  <si>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</si>
  <si>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</si>
  <si>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</si>
  <si>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</si>
  <si>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</si>
  <si>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</si>
  <si>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</si>
  <si>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</si>
  <si>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</si>
  <si>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</si>
  <si>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</si>
  <si>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</si>
  <si>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</si>
  <si>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</si>
  <si>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</si>
  <si>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</si>
  <si>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</si>
  <si>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</si>
  <si>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</si>
  <si>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</si>
  <si>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</si>
  <si>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</si>
  <si>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</si>
  <si>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</si>
  <si>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</si>
  <si>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</si>
  <si>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</si>
  <si>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</si>
  <si>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</si>
  <si>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</si>
  <si>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</si>
  <si>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</si>
  <si>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</si>
  <si>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</si>
  <si>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</si>
  <si>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</si>
  <si>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</si>
  <si>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</si>
  <si>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</si>
  <si>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</si>
  <si>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</si>
  <si>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</si>
  <si>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</si>
  <si>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</si>
  <si>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</si>
  <si>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</si>
  <si>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</si>
  <si>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</si>
  <si>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</si>
  <si>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</si>
  <si>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</si>
  <si>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</si>
  <si>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</si>
  <si>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</si>
  <si>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</si>
  <si>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</si>
  <si>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</si>
  <si>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</si>
  <si>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</si>
  <si>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</si>
  <si>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</si>
  <si>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</si>
  <si>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</si>
  <si>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</si>
  <si>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</si>
  <si>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</si>
  <si>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</si>
  <si>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</si>
  <si>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</si>
  <si>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</si>
  <si>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</si>
  <si>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</si>
  <si>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</si>
  <si>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</si>
  <si>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</si>
  <si>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</si>
  <si>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</si>
  <si>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</si>
  <si>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</si>
  <si>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</si>
  <si>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</si>
  <si>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</si>
  <si>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</si>
  <si>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</si>
  <si>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</si>
  <si>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</si>
  <si>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</si>
  <si>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</si>
  <si>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</si>
  <si>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</si>
  <si>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</si>
  <si>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</si>
  <si>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</si>
  <si>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</si>
  <si>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</si>
  <si>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</si>
  <si>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</si>
  <si>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</si>
  <si>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</si>
  <si>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</si>
  <si>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</si>
  <si>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</si>
  <si>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</si>
  <si>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</si>
  <si>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</si>
  <si>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</si>
  <si>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</si>
  <si>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</si>
  <si>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</si>
  <si>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</si>
  <si>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</si>
  <si>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</si>
  <si>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</si>
  <si>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</si>
  <si>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</si>
  <si>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</si>
  <si>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</si>
  <si>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</si>
  <si>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</si>
  <si>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</si>
  <si>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</si>
  <si>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</si>
  <si>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</si>
  <si>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</si>
  <si>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</si>
  <si>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</si>
  <si>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</si>
  <si>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</si>
  <si>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</si>
  <si>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</si>
  <si>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</si>
  <si>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</si>
  <si>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</si>
  <si>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</si>
  <si>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</si>
  <si>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</si>
  <si>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</si>
  <si>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</si>
  <si>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</si>
  <si>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</si>
  <si>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</si>
  <si>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</si>
  <si>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</si>
  <si>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</si>
  <si>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</si>
  <si>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</si>
  <si>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</si>
  <si>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</si>
  <si>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</si>
  <si>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</si>
  <si>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</si>
  <si>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</si>
  <si>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</si>
  <si>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</si>
  <si>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</si>
  <si>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</si>
  <si>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</si>
  <si>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</si>
  <si>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</si>
  <si>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</si>
  <si>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</si>
  <si>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</si>
  <si>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</si>
  <si>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</si>
  <si>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</si>
  <si>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</si>
  <si>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</si>
  <si>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</si>
  <si>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</si>
  <si>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</si>
  <si>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</si>
  <si>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</si>
  <si>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</si>
  <si>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</si>
  <si>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</si>
  <si>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</si>
  <si>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</si>
  <si>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</si>
  <si>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</si>
  <si>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</si>
  <si>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</si>
  <si>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</si>
  <si>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</si>
  <si>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</si>
  <si>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</si>
  <si>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</si>
  <si>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</si>
  <si>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</si>
  <si>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</si>
  <si>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</si>
  <si>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</si>
  <si>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</si>
  <si>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</si>
  <si>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</si>
  <si>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</si>
  <si>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</si>
  <si>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</si>
  <si>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</si>
  <si>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</si>
  <si>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</si>
  <si>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</si>
  <si>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</si>
  <si>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</si>
  <si>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</si>
  <si>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</si>
  <si>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</si>
  <si>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</si>
  <si>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</si>
  <si>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</si>
  <si>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</si>
  <si>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</si>
  <si>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</si>
  <si>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</si>
  <si>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</si>
  <si>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</si>
  <si>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</si>
  <si>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</si>
  <si>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</si>
  <si>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</si>
  <si>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</si>
  <si>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</si>
  <si>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</si>
  <si>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</si>
  <si>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</si>
  <si>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</si>
  <si>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</si>
  <si>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</si>
  <si>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</si>
  <si>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</si>
  <si>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</si>
  <si>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</si>
  <si>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</si>
  <si>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</si>
  <si>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</si>
  <si>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</si>
  <si>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</si>
  <si>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</si>
  <si>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</si>
  <si>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</si>
  <si>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</si>
  <si>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</si>
  <si>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</si>
  <si>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</si>
  <si>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</si>
  <si>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</si>
  <si>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</si>
  <si>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</si>
  <si>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</si>
  <si>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</si>
  <si>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</si>
  <si>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</si>
  <si>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</si>
  <si>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</si>
  <si>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</si>
  <si>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</si>
  <si>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</si>
  <si>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</si>
  <si>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</si>
  <si>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</si>
  <si>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</si>
  <si>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</si>
  <si>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</si>
  <si>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</si>
  <si>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</si>
  <si>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</si>
  <si>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</si>
  <si>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</si>
  <si>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</si>
  <si>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</si>
  <si>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</si>
  <si>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</si>
  <si>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</si>
  <si>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</si>
  <si>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</si>
  <si>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</si>
  <si>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</si>
  <si>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</si>
  <si>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</si>
  <si>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</si>
  <si>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</si>
  <si>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</si>
  <si>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</si>
  <si>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</si>
  <si>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</si>
  <si>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</si>
  <si>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</si>
  <si>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</si>
  <si>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</si>
  <si>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</si>
  <si>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</si>
  <si>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</si>
  <si>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</si>
  <si>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</si>
  <si>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</si>
  <si>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</si>
  <si>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</si>
  <si>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</si>
  <si>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</si>
  <si>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</si>
  <si>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</si>
  <si>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</si>
  <si>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</si>
  <si>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</si>
  <si>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</si>
  <si>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</si>
  <si>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</si>
  <si>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</si>
  <si>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</si>
  <si>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</si>
  <si>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</si>
  <si>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</si>
  <si>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</si>
  <si>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</si>
  <si>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</si>
  <si>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</si>
  <si>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</si>
  <si>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</si>
  <si>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</si>
  <si>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</si>
  <si>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</si>
  <si>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</si>
  <si>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</si>
  <si>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</si>
  <si>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</si>
  <si>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</si>
  <si>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</si>
  <si>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</si>
  <si>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</si>
  <si>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</si>
  <si>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</si>
  <si>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</si>
  <si>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</si>
  <si>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</si>
  <si>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</si>
  <si>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</si>
  <si>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</si>
  <si>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</si>
  <si>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</si>
  <si>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</si>
  <si>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</si>
  <si>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</si>
  <si>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</si>
  <si>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</si>
  <si>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</si>
  <si>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</si>
  <si>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</si>
  <si>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</si>
  <si>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</si>
  <si>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</si>
  <si>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</si>
  <si>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</si>
  <si>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</si>
  <si>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</si>
  <si>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</si>
  <si>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</si>
  <si>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</si>
  <si>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</si>
  <si>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</si>
  <si>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</si>
  <si>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</si>
  <si>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</si>
  <si>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</si>
  <si>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</si>
  <si>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</si>
  <si>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</si>
  <si>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</si>
  <si>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</si>
  <si>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</si>
  <si>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</si>
  <si>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</si>
  <si>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</si>
  <si>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</si>
  <si>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</si>
  <si>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</si>
  <si>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</si>
  <si>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</si>
  <si>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</si>
  <si>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</si>
  <si>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</si>
  <si>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</si>
  <si>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</si>
  <si>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</si>
  <si>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</si>
  <si>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</si>
  <si>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</si>
  <si>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</si>
  <si>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</si>
  <si>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</si>
  <si>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</si>
  <si>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</si>
  <si>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</si>
  <si>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</si>
  <si>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</si>
  <si>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</si>
  <si>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</si>
  <si>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</si>
  <si>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</si>
  <si>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</si>
  <si>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</si>
  <si>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</si>
  <si>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</si>
  <si>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</si>
  <si>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</si>
  <si>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</si>
  <si>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</si>
  <si>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</si>
  <si>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</si>
  <si>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</si>
  <si>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</si>
  <si>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</si>
  <si>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</si>
  <si>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</si>
  <si>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</si>
  <si>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</si>
  <si>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</si>
  <si>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</si>
  <si>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</si>
  <si>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</si>
  <si>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</si>
  <si>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</si>
  <si>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</si>
  <si>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</si>
  <si>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</si>
  <si>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</si>
  <si>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</si>
  <si>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</si>
  <si>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</si>
  <si>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</si>
  <si>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</si>
  <si>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</si>
  <si>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</si>
  <si>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</si>
  <si>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</si>
  <si>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</si>
  <si>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</si>
  <si>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</si>
  <si>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</si>
  <si>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</si>
  <si>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</si>
  <si>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</si>
  <si>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</si>
  <si>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</si>
  <si>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</si>
  <si>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</si>
  <si>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</si>
  <si>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</si>
  <si>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</si>
  <si>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</si>
  <si>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</si>
  <si>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</si>
  <si>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</si>
  <si>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</si>
  <si>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</si>
  <si>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</si>
  <si>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</si>
  <si>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</si>
  <si>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</si>
  <si>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</si>
  <si>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</si>
  <si>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</si>
  <si>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</si>
  <si>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</si>
  <si>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</si>
  <si>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</si>
  <si>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</si>
  <si>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</si>
  <si>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</si>
  <si>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</si>
  <si>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</si>
  <si>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</si>
  <si>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</si>
  <si>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</si>
  <si>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</si>
  <si>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</si>
  <si>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</si>
  <si>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</si>
  <si>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</si>
  <si>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</si>
  <si>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</si>
  <si>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</si>
  <si>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</si>
  <si>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</si>
  <si>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</si>
  <si>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</si>
  <si>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</si>
  <si>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</si>
  <si>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</si>
  <si>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</si>
  <si>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</si>
  <si>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</si>
  <si>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</si>
  <si>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</si>
  <si>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</si>
  <si>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</si>
  <si>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</si>
  <si>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</si>
  <si>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</si>
  <si>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</si>
  <si>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</si>
  <si>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</si>
  <si>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</si>
  <si>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</si>
  <si>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</si>
  <si>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</si>
  <si>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</si>
  <si>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</si>
  <si>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</si>
  <si>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</si>
  <si>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</si>
  <si>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</si>
  <si>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</si>
  <si>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</si>
  <si>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</si>
  <si>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</si>
  <si>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</si>
  <si>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</si>
  <si>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</si>
  <si>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</si>
  <si>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</si>
  <si>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</si>
  <si>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</si>
  <si>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</si>
  <si>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</si>
  <si>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</si>
  <si>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</si>
  <si>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</si>
  <si>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</si>
  <si>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</si>
  <si>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</si>
  <si>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</si>
  <si>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</si>
  <si>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</si>
  <si>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</si>
  <si>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</si>
  <si>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</si>
  <si>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</si>
  <si>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</si>
  <si>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</si>
  <si>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</si>
  <si>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</si>
  <si>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</si>
  <si>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</si>
  <si>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</si>
  <si>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</si>
  <si>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</si>
  <si>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</si>
  <si>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</si>
  <si>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</si>
  <si>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</si>
  <si>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</si>
  <si>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</si>
  <si>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</si>
  <si>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</si>
  <si>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</si>
  <si>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</si>
  <si>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</si>
  <si>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</si>
  <si>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</si>
  <si>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</si>
  <si>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</si>
  <si>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</si>
  <si>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</si>
  <si>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</si>
  <si>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</si>
  <si>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</si>
  <si>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</si>
  <si>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</si>
  <si>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</si>
  <si>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</si>
  <si>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</si>
  <si>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</si>
  <si>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</si>
  <si>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</si>
  <si>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</si>
  <si>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</si>
  <si>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</si>
  <si>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</si>
  <si>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</si>
  <si>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</si>
  <si>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</si>
  <si>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</si>
  <si>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</si>
  <si>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</si>
  <si>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</si>
  <si>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</si>
  <si>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</si>
  <si>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</si>
  <si>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</si>
  <si>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</si>
  <si>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</si>
  <si>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</si>
  <si>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</si>
  <si>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</si>
  <si>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</si>
  <si>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</si>
  <si>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</si>
  <si>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</si>
  <si>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</si>
  <si>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</si>
  <si>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</si>
  <si>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</si>
  <si>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</si>
  <si>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</si>
  <si>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</si>
  <si>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</si>
  <si>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</si>
  <si>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</si>
  <si>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</si>
  <si>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</si>
  <si>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</si>
  <si>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</si>
  <si>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</si>
  <si>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</si>
  <si>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</si>
  <si>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</si>
  <si>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</si>
  <si>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</si>
  <si>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</si>
  <si>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</si>
  <si>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</si>
  <si>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</si>
  <si>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</si>
  <si>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</si>
  <si>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</si>
  <si>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</si>
  <si>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</si>
  <si>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</si>
  <si>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</si>
  <si>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</si>
  <si>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</si>
  <si>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</si>
  <si>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</si>
  <si>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</si>
  <si>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</si>
  <si>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</si>
  <si>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</si>
  <si>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</si>
  <si>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</si>
  <si>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</si>
  <si>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</si>
  <si>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</si>
  <si>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</si>
  <si>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</si>
  <si>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</si>
  <si>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</si>
  <si>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</si>
  <si>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</si>
  <si>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</si>
  <si>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</si>
  <si>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</si>
  <si>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</si>
  <si>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</si>
  <si>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</si>
  <si>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</si>
  <si>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</si>
  <si>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</si>
  <si>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</si>
  <si>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</si>
  <si>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</si>
  <si>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</si>
  <si>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</si>
  <si>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</si>
  <si>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</si>
  <si>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</si>
  <si>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</si>
  <si>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</si>
  <si>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</si>
  <si>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</si>
  <si>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</si>
  <si>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</si>
  <si>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</si>
  <si>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</si>
  <si>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</si>
  <si>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</si>
  <si>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</si>
  <si>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</si>
  <si>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</si>
  <si>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</si>
  <si>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</si>
  <si>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</si>
  <si>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</si>
  <si>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</si>
  <si>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</si>
  <si>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</si>
  <si>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</si>
  <si>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</si>
  <si>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</si>
  <si>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</si>
  <si>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</si>
  <si>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</si>
  <si>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</si>
  <si>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</si>
  <si>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</si>
  <si>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</si>
  <si>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</si>
  <si>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</si>
  <si>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</si>
  <si>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</si>
  <si>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</si>
  <si>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</si>
  <si>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</si>
  <si>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</si>
  <si>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</si>
  <si>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</si>
  <si>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</si>
  <si>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</si>
  <si>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</si>
  <si>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</si>
  <si>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</si>
  <si>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</si>
  <si>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</si>
  <si>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</si>
  <si>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</si>
  <si>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</si>
  <si>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</si>
  <si>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</si>
  <si>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</si>
  <si>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</si>
  <si>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</si>
  <si>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</si>
  <si>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</si>
  <si>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</si>
  <si>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</si>
  <si>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</si>
  <si>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</si>
  <si>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</si>
  <si>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</si>
  <si>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</si>
  <si>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</si>
  <si>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</si>
  <si>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</si>
  <si>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</si>
  <si>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</si>
  <si>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</si>
  <si>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</si>
  <si>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</si>
  <si>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</si>
  <si>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</si>
  <si>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</si>
  <si>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</si>
  <si>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</si>
  <si>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</si>
  <si>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</si>
  <si>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</si>
  <si>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</si>
  <si>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</si>
  <si>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</si>
  <si>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</si>
  <si>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</si>
  <si>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</si>
  <si>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</si>
  <si>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</si>
  <si>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</si>
  <si>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</si>
  <si>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</si>
  <si>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</si>
  <si>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</si>
  <si>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</si>
  <si>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</si>
  <si>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</si>
  <si>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</si>
  <si>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</si>
  <si>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</si>
  <si>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</si>
  <si>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</si>
  <si>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</si>
  <si>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</si>
  <si>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</si>
  <si>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</si>
  <si>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</si>
  <si>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</si>
  <si>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</si>
  <si>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</si>
  <si>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</si>
  <si>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</si>
  <si>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</si>
  <si>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</si>
  <si>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</si>
  <si>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</si>
  <si>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</si>
  <si>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</si>
  <si>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</si>
  <si>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</si>
  <si>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</si>
  <si>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</si>
  <si>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</si>
  <si>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</si>
  <si>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</si>
  <si>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</si>
  <si>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</si>
  <si>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</si>
  <si>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</si>
  <si>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</si>
  <si>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</si>
  <si>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</si>
  <si>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</si>
  <si>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</si>
  <si>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</si>
  <si>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</si>
  <si>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</si>
  <si>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</si>
  <si>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</si>
  <si>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</si>
  <si>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</si>
  <si>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</si>
  <si>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</si>
  <si>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</si>
  <si>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</si>
  <si>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</si>
  <si>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</si>
  <si>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</si>
  <si>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</si>
  <si>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</si>
  <si>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</si>
  <si>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</si>
  <si>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</si>
  <si>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</si>
  <si>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</si>
  <si>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</si>
  <si>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</si>
  <si>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</si>
  <si>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</si>
  <si>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</si>
  <si>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</si>
  <si>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</si>
  <si>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</si>
  <si>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</si>
  <si>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</si>
  <si>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</si>
  <si>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</si>
  <si>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</si>
  <si>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</si>
  <si>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</si>
  <si>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</si>
  <si>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</si>
  <si>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</si>
  <si>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</si>
  <si>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</si>
  <si>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</si>
  <si>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</si>
  <si>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</si>
  <si>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</si>
  <si>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</si>
  <si>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</si>
  <si>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</si>
  <si>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</si>
  <si>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</si>
  <si>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</si>
  <si>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</si>
  <si>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</si>
  <si>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</si>
  <si>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</si>
  <si>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</si>
  <si>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</si>
  <si>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</si>
  <si>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</si>
  <si>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</si>
  <si>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</si>
  <si>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</si>
  <si>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</si>
  <si>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</si>
  <si>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</si>
  <si>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</si>
  <si>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</si>
  <si>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</si>
  <si>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</si>
  <si>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</si>
  <si>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</si>
  <si>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</si>
  <si>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</si>
  <si>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</si>
  <si>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</si>
  <si>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</si>
  <si>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</si>
  <si>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</si>
  <si>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</si>
  <si>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</si>
  <si>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</si>
  <si>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</si>
  <si>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</si>
  <si>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</si>
  <si>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</si>
  <si>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</si>
  <si>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</si>
  <si>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</si>
  <si>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</si>
  <si>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</si>
  <si>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</si>
  <si>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</si>
  <si>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</si>
  <si>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</si>
  <si>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</si>
  <si>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</si>
  <si>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</si>
  <si>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</si>
  <si>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</si>
  <si>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</si>
  <si>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</si>
  <si>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</si>
  <si>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</si>
  <si>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</si>
  <si>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</si>
  <si>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</si>
  <si>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</si>
  <si>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</si>
  <si>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</si>
  <si>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</si>
  <si>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</si>
  <si>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</si>
  <si>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</si>
  <si>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</si>
  <si>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</si>
  <si>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</si>
  <si>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</si>
  <si>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</si>
  <si>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</si>
  <si>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</si>
  <si>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</si>
  <si>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</si>
  <si>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</si>
  <si>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</si>
  <si>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</si>
  <si>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</si>
  <si>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</si>
  <si>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</si>
  <si>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</si>
  <si>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</si>
  <si>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</si>
  <si>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</si>
  <si>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</si>
  <si>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</si>
  <si>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</si>
  <si>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</si>
  <si>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</si>
  <si>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</si>
  <si>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</si>
  <si>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</si>
  <si>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</si>
  <si>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</si>
  <si>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</si>
  <si>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</si>
  <si>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</si>
  <si>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</si>
  <si>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</si>
  <si>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</si>
  <si>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</si>
  <si>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</si>
  <si>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</si>
  <si>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</si>
  <si>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</si>
  <si>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</si>
  <si>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</si>
  <si>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</si>
  <si>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</si>
  <si>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</si>
  <si>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</si>
  <si>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</si>
  <si>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</si>
  <si>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</si>
  <si>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</si>
  <si>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</si>
  <si>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</si>
  <si>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</si>
  <si>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</si>
  <si>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</si>
  <si>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</si>
  <si>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</si>
  <si>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</si>
  <si>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</si>
  <si>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</si>
  <si>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</si>
  <si>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</si>
  <si>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</si>
  <si>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</si>
  <si>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</si>
  <si>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</si>
  <si>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</si>
  <si>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</si>
  <si>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</si>
  <si>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</si>
  <si>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</si>
  <si>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</si>
  <si>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</si>
  <si>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</si>
  <si>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</si>
  <si>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</si>
  <si>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</si>
  <si>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</si>
  <si>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</si>
  <si>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</si>
  <si>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</si>
  <si>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</si>
  <si>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</si>
  <si>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</si>
  <si>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</si>
  <si>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</si>
  <si>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</si>
  <si>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</si>
  <si>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</si>
  <si>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</si>
  <si>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</si>
  <si>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</si>
  <si>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</si>
  <si>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</si>
  <si>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</si>
  <si>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</si>
  <si>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</si>
  <si>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</si>
  <si>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</si>
  <si>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</si>
  <si>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</si>
  <si>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</si>
  <si>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</si>
  <si>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</si>
  <si>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</si>
  <si>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</si>
  <si>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</si>
  <si>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</si>
  <si>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</si>
  <si>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</si>
  <si>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</si>
  <si>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</si>
  <si>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</si>
  <si>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</si>
  <si>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</si>
  <si>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</si>
  <si>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</si>
  <si>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</si>
  <si>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</si>
  <si>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</si>
  <si>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</si>
  <si>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</si>
  <si>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</si>
  <si>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</si>
  <si>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</si>
  <si>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</si>
  <si>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</si>
  <si>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</si>
  <si>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</si>
  <si>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</si>
  <si>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</si>
  <si>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</si>
  <si>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</si>
  <si>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</si>
  <si>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</si>
  <si>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</si>
  <si>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</si>
  <si>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</si>
  <si>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</si>
  <si>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</si>
  <si>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</si>
  <si>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</si>
  <si>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</si>
  <si>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</si>
  <si>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</si>
  <si>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</si>
  <si>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</si>
  <si>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</si>
  <si>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</si>
  <si>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</si>
  <si>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</si>
  <si>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</si>
  <si>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</si>
  <si>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</si>
  <si>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</si>
  <si>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</si>
  <si>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</si>
  <si>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</si>
  <si>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</si>
  <si>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</si>
  <si>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</si>
  <si>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</si>
  <si>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</si>
  <si>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</si>
  <si>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</si>
  <si>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</si>
  <si>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</si>
  <si>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</si>
  <si>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</si>
  <si>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</si>
  <si>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</si>
  <si>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</si>
  <si>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</si>
  <si>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</si>
  <si>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</si>
  <si>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</si>
  <si>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</si>
  <si>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</si>
  <si>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</si>
  <si>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</si>
  <si>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</si>
  <si>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</si>
  <si>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</si>
  <si>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</si>
  <si>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</si>
  <si>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</si>
  <si>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</si>
  <si>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</si>
  <si>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</si>
  <si>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</si>
  <si>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</si>
  <si>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</si>
  <si>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</si>
  <si>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</si>
  <si>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</si>
  <si>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</si>
  <si>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</si>
  <si>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</si>
  <si>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</si>
  <si>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</si>
  <si>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</si>
  <si>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</si>
  <si>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</si>
  <si>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</si>
  <si>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</si>
  <si>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</si>
  <si>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</si>
  <si>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</si>
  <si>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</si>
  <si>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</si>
  <si>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</si>
  <si>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</si>
  <si>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</si>
  <si>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</si>
  <si>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</si>
  <si>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</si>
  <si>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</si>
  <si>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</si>
  <si>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</si>
  <si>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</si>
  <si>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</si>
  <si>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</si>
  <si>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</si>
  <si>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</si>
  <si>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</si>
  <si>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</si>
  <si>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</si>
  <si>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</si>
  <si>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</si>
  <si>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</si>
  <si>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</si>
  <si>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</si>
  <si>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</si>
  <si>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</si>
  <si>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</si>
  <si>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</si>
  <si>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</si>
  <si>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</si>
  <si>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</si>
  <si>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</si>
  <si>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</si>
  <si>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</si>
  <si>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</si>
  <si>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</si>
  <si>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</si>
  <si>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</si>
  <si>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</si>
  <si>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</si>
  <si>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</si>
  <si>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</si>
  <si>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</si>
  <si>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</si>
  <si>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</si>
  <si>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</si>
  <si>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</si>
  <si>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</si>
  <si>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</si>
  <si>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</si>
  <si>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</si>
  <si>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</si>
  <si>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</si>
  <si>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</si>
  <si>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</si>
  <si>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</si>
  <si>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</si>
  <si>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</si>
  <si>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</si>
  <si>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</si>
  <si>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</si>
  <si>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</si>
  <si>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</si>
  <si>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</si>
  <si>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</si>
  <si>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</si>
  <si>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</si>
  <si>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</si>
  <si>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</si>
  <si>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</si>
  <si>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</si>
  <si>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</si>
  <si>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</si>
  <si>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</si>
  <si>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</si>
  <si>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</si>
  <si>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</si>
  <si>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</si>
  <si>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</si>
  <si>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</si>
  <si>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</si>
  <si>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</si>
  <si>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</si>
  <si>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</si>
  <si>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</si>
  <si>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</si>
  <si>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</si>
  <si>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</si>
  <si>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</si>
  <si>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</si>
  <si>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</si>
  <si>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</si>
  <si>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</si>
  <si>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</si>
  <si>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</si>
  <si>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</si>
  <si>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</si>
  <si>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</si>
  <si>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</si>
  <si>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</si>
  <si>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</si>
  <si>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</si>
  <si>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</si>
  <si>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</si>
  <si>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</si>
  <si>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</si>
  <si>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</si>
  <si>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</si>
  <si>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</si>
  <si>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</si>
  <si>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</si>
  <si>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</si>
  <si>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</si>
  <si>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</si>
  <si>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</si>
  <si>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</si>
  <si>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</si>
  <si>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</si>
  <si>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</si>
  <si>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</si>
  <si>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</si>
  <si>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</si>
  <si>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</si>
  <si>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</si>
  <si>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</si>
  <si>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</si>
  <si>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</si>
  <si>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</si>
  <si>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</si>
  <si>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</si>
  <si>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</si>
  <si>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</si>
  <si>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</si>
  <si>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</si>
  <si>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</si>
  <si>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</si>
  <si>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</si>
  <si>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</si>
  <si>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</si>
  <si>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</si>
  <si>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</si>
  <si>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</si>
  <si>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</si>
  <si>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</si>
  <si>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</si>
  <si>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</si>
  <si>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</si>
  <si>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</si>
  <si>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</si>
  <si>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</si>
  <si>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</si>
  <si>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</si>
  <si>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</si>
  <si>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</si>
  <si>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</si>
  <si>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</si>
  <si>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</si>
  <si>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</si>
  <si>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</si>
  <si>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</si>
  <si>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</si>
  <si>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</si>
  <si>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</si>
  <si>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</si>
  <si>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</si>
  <si>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</si>
  <si>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</si>
  <si>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</si>
  <si>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</si>
  <si>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</si>
  <si>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</si>
  <si>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</si>
  <si>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</si>
  <si>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</si>
  <si>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</si>
  <si>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</si>
  <si>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</si>
  <si>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</si>
  <si>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</si>
  <si>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</si>
  <si>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</si>
  <si>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</si>
  <si>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</si>
  <si>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</si>
  <si>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</si>
  <si>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</si>
  <si>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</si>
  <si>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</si>
  <si>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</si>
  <si>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</si>
  <si>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</si>
  <si>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</si>
  <si>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</si>
  <si>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</si>
  <si>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</si>
  <si>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</si>
  <si>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</si>
  <si>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</si>
  <si>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</si>
  <si>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</si>
  <si>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</si>
  <si>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</si>
  <si>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</si>
  <si>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</si>
  <si>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</si>
  <si>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</si>
  <si>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</si>
  <si>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</si>
  <si>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</si>
  <si>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</si>
  <si>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</si>
  <si>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</si>
  <si>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</si>
  <si>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</si>
  <si>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</si>
  <si>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</si>
  <si>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</si>
  <si>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</si>
  <si>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</si>
  <si>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</si>
  <si>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</si>
  <si>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</si>
  <si>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</si>
  <si>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</si>
  <si>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</si>
  <si>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</si>
  <si>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</si>
  <si>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</si>
  <si>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</si>
  <si>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</si>
  <si>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</si>
  <si>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</si>
  <si>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</si>
  <si>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</si>
  <si>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</si>
  <si>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</si>
  <si>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</si>
  <si>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</si>
  <si>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</si>
  <si>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</si>
  <si>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</si>
  <si>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</si>
  <si>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</si>
  <si>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</si>
  <si>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</si>
  <si>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</si>
  <si>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</si>
  <si>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</si>
  <si>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</si>
  <si>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</si>
  <si>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</si>
  <si>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</si>
  <si>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</si>
  <si>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</si>
  <si>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</si>
  <si>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</si>
  <si>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</si>
  <si>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</si>
  <si>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</si>
  <si>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</si>
  <si>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</si>
  <si>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</si>
  <si>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</si>
  <si>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</si>
  <si>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</si>
  <si>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</si>
  <si>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</si>
  <si>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</si>
  <si>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</si>
  <si>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</si>
  <si>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</si>
  <si>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</si>
  <si>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</si>
  <si>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</si>
  <si>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</si>
  <si>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</si>
  <si>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</si>
  <si>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</si>
  <si>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</si>
  <si>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</si>
  <si>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</si>
  <si>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</si>
  <si>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</si>
  <si>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</si>
  <si>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</si>
  <si>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</si>
  <si>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</si>
  <si>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</si>
  <si>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</si>
  <si>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</si>
  <si>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</si>
  <si>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</si>
  <si>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</si>
  <si>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</si>
  <si>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</si>
  <si>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</si>
  <si>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</si>
  <si>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</si>
  <si>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</si>
  <si>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</si>
  <si>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</si>
  <si>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</si>
  <si>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</si>
  <si>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</si>
  <si>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</si>
  <si>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</si>
  <si>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</si>
  <si>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</si>
  <si>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</si>
  <si>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</si>
  <si>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</si>
  <si>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</si>
  <si>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</si>
  <si>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</si>
  <si>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</si>
  <si>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</si>
  <si>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</si>
  <si>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</si>
  <si>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</si>
  <si>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</si>
  <si>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</si>
  <si>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</si>
  <si>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</si>
  <si>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</si>
  <si>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</si>
  <si>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</si>
  <si>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</si>
  <si>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</si>
  <si>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</si>
  <si>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</si>
  <si>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</si>
  <si>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</si>
  <si>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</si>
  <si>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</si>
  <si>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</si>
  <si>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</si>
  <si>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</si>
  <si>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</si>
  <si>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</si>
  <si>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</si>
  <si>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</si>
  <si>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</si>
  <si>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</si>
  <si>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</si>
  <si>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</si>
  <si>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</si>
  <si>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</si>
  <si>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</si>
  <si>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</si>
  <si>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</si>
  <si>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</si>
  <si>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</si>
  <si>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</si>
  <si>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</si>
  <si>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</si>
  <si>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</si>
  <si>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</si>
  <si>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</si>
  <si>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</si>
  <si>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</si>
  <si>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</si>
  <si>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</si>
  <si>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</si>
  <si>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</si>
  <si>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</si>
  <si>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</si>
  <si>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</si>
  <si>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</si>
  <si>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</si>
  <si>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</si>
  <si>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</si>
  <si>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</si>
  <si>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</si>
  <si>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</si>
  <si>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</si>
  <si>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</si>
  <si>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</si>
  <si>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</si>
  <si>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</si>
  <si>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</si>
  <si>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</si>
  <si>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</si>
  <si>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</si>
  <si>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</si>
  <si>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</si>
  <si>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</si>
  <si>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</si>
  <si>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</si>
  <si>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</si>
  <si>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</si>
  <si>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</si>
  <si>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</si>
  <si>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</si>
  <si>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</si>
  <si>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</si>
  <si>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</si>
  <si>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</si>
  <si>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</si>
  <si>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</si>
  <si>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</si>
  <si>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</si>
  <si>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</si>
  <si>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</si>
  <si>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</si>
  <si>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</si>
  <si>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</si>
  <si>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</si>
  <si>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</si>
  <si>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</si>
  <si>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</si>
  <si>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</si>
  <si>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</si>
  <si>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</si>
  <si>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</si>
  <si>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</si>
  <si>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</si>
  <si>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</si>
  <si>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</si>
  <si>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</si>
  <si>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</si>
  <si>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</si>
  <si>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</si>
  <si>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</si>
  <si>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</si>
  <si>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</si>
  <si>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</si>
  <si>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</si>
  <si>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</si>
  <si>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</si>
  <si>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</si>
  <si>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</si>
  <si>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</si>
  <si>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</si>
  <si>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</si>
  <si>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</si>
  <si>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</si>
  <si>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</si>
  <si>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</si>
  <si>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</si>
  <si>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</si>
  <si>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</si>
  <si>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</si>
  <si>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</si>
  <si>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</si>
  <si>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</si>
  <si>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</si>
  <si>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</si>
  <si>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</si>
  <si>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</si>
  <si>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</si>
  <si>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</si>
  <si>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</si>
  <si>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</si>
  <si>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</si>
  <si>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</si>
  <si>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</si>
  <si>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</si>
  <si>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</si>
  <si>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</si>
  <si>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</si>
  <si>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</si>
  <si>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</si>
  <si>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</si>
  <si>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</si>
  <si>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</si>
  <si>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</si>
  <si>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</si>
  <si>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</si>
  <si>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</si>
  <si>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</si>
  <si>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</si>
  <si>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</si>
  <si>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</si>
  <si>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</si>
  <si>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</si>
  <si>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</si>
  <si>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</si>
  <si>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</si>
  <si>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</si>
  <si>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</si>
  <si>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</si>
  <si>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</si>
  <si>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</si>
  <si>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</si>
  <si>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</si>
  <si>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</si>
  <si>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</si>
  <si>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</si>
  <si>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</si>
  <si>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</si>
  <si>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</si>
  <si>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</si>
  <si>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</si>
  <si>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</si>
  <si>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</si>
  <si>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</si>
  <si>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</si>
  <si>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</si>
  <si>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</si>
  <si>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</si>
  <si>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</si>
  <si>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</si>
  <si>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</si>
  <si>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</si>
  <si>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</si>
  <si>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</si>
  <si>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</si>
  <si>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</si>
  <si>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</si>
  <si>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</si>
  <si>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</si>
  <si>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</si>
  <si>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</si>
  <si>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</si>
  <si>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</si>
  <si>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</si>
  <si>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</si>
  <si>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</si>
  <si>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</si>
  <si>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</si>
  <si>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</si>
  <si>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</si>
  <si>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</si>
  <si>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</si>
  <si>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</si>
  <si>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</si>
  <si>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</si>
  <si>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</si>
  <si>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</si>
  <si>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</si>
  <si>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</si>
  <si>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</si>
  <si>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</si>
  <si>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</si>
  <si>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</si>
  <si>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</si>
  <si>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</si>
  <si>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</si>
  <si>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</si>
  <si>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</si>
  <si>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</si>
  <si>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</si>
  <si>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</si>
  <si>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</si>
  <si>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</si>
  <si>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</si>
  <si>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</si>
  <si>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</si>
  <si>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</si>
  <si>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</si>
  <si>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</si>
  <si>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</si>
  <si>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</si>
  <si>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</si>
  <si>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</si>
  <si>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</si>
  <si>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</si>
  <si>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</si>
  <si>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</si>
  <si>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</si>
  <si>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</si>
  <si>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</si>
  <si>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</si>
  <si>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</si>
  <si>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</si>
  <si>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</si>
  <si>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</si>
  <si>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</si>
  <si>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</si>
  <si>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</si>
  <si>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</si>
  <si>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</si>
  <si>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</si>
  <si>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</si>
  <si>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</si>
  <si>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</si>
  <si>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</si>
  <si>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</si>
  <si>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</si>
  <si>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</si>
  <si>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</si>
  <si>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</si>
  <si>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</si>
  <si>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</si>
  <si>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</si>
  <si>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</si>
  <si>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</si>
  <si>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</si>
  <si>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</si>
  <si>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</si>
  <si>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</si>
  <si>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</si>
  <si>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</si>
  <si>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</si>
  <si>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</si>
  <si>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</si>
  <si>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</si>
  <si>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</si>
  <si>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</si>
  <si>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</si>
  <si>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</si>
  <si>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</si>
  <si>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</si>
  <si>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</si>
  <si>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</si>
  <si>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</si>
  <si>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</si>
  <si>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</si>
  <si>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</si>
  <si>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</si>
  <si>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</si>
  <si>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</si>
  <si>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</si>
  <si>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</si>
  <si>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</si>
  <si>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</si>
  <si>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</si>
  <si>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</si>
  <si>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</si>
  <si>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</si>
  <si>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</si>
  <si>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</si>
  <si>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</si>
  <si>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</si>
  <si>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</si>
  <si>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</si>
  <si>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</si>
  <si>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</si>
  <si>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</si>
  <si>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</si>
  <si>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</si>
  <si>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</si>
  <si>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</si>
  <si>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</si>
  <si>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</si>
  <si>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</si>
  <si>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</si>
  <si>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</si>
  <si>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</si>
  <si>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</si>
  <si>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</si>
  <si>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</si>
  <si>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</si>
  <si>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</si>
  <si>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</si>
  <si>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</si>
  <si>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</si>
  <si>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</si>
  <si>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</si>
  <si>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</si>
  <si>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</si>
  <si>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</si>
  <si>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</si>
  <si>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</si>
  <si>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</si>
  <si>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</si>
  <si>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</si>
  <si>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</si>
  <si>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</si>
  <si>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</si>
  <si>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</si>
  <si>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</si>
  <si>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</si>
  <si>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</si>
  <si>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</si>
  <si>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</si>
  <si>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</si>
  <si>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</si>
  <si>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</si>
  <si>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</si>
  <si>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</si>
  <si>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</si>
  <si>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</si>
  <si>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</si>
  <si>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</si>
  <si>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</si>
  <si>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</si>
  <si>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</si>
  <si>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</si>
  <si>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</si>
  <si>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</si>
  <si>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</si>
  <si>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</si>
  <si>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</si>
  <si>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</si>
  <si>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</si>
  <si>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</si>
  <si>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</si>
  <si>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</si>
  <si>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</si>
  <si>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</si>
  <si>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</si>
  <si>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</si>
  <si>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</si>
  <si>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</si>
  <si>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</si>
  <si>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</si>
  <si>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</si>
  <si>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</si>
  <si>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</si>
  <si>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</si>
  <si>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</si>
  <si>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</si>
  <si>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</si>
  <si>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</si>
  <si>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</si>
  <si>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</si>
  <si>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</si>
  <si>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</si>
  <si>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</si>
  <si>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</si>
  <si>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</si>
  <si>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</si>
  <si>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</si>
  <si>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</si>
  <si>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</si>
  <si>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</si>
  <si>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</si>
  <si>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</si>
  <si>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</si>
  <si>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</si>
  <si>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</si>
  <si>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</si>
  <si>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</si>
  <si>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</si>
  <si>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</si>
  <si>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</si>
  <si>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</si>
  <si>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</si>
  <si>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</si>
  <si>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</si>
  <si>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</si>
  <si>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</si>
  <si>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</si>
  <si>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</si>
  <si>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</si>
  <si>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</si>
  <si>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</si>
  <si>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</si>
  <si>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</si>
  <si>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</si>
  <si>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</si>
  <si>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</si>
  <si>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</si>
  <si>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</si>
  <si>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</si>
  <si>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</si>
  <si>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</si>
  <si>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</si>
  <si>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</si>
  <si>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</si>
  <si>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</si>
  <si>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</si>
  <si>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</si>
  <si>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</si>
  <si>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</si>
  <si>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</si>
  <si>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</si>
  <si>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</si>
  <si>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</si>
  <si>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</si>
  <si>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</si>
  <si>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</si>
  <si>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</si>
  <si>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</si>
  <si>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</si>
  <si>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</si>
  <si>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</si>
  <si>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</si>
  <si>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</si>
  <si>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</si>
  <si>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</si>
  <si>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</si>
  <si>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</si>
  <si>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</si>
  <si>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</si>
  <si>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</si>
  <si>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</si>
  <si>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</si>
  <si>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</si>
  <si>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</si>
  <si>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</si>
  <si>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</si>
  <si>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</si>
  <si>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</si>
  <si>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</si>
  <si>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</si>
  <si>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</si>
  <si>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</si>
  <si>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</si>
  <si>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</si>
  <si>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</si>
  <si>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</si>
  <si>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</si>
  <si>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</si>
  <si>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</si>
  <si>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</si>
  <si>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</si>
  <si>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</si>
  <si>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</si>
  <si>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</si>
  <si>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</si>
  <si>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</si>
  <si>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</si>
  <si>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</si>
  <si>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</si>
  <si>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</si>
  <si>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</si>
  <si>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</si>
  <si>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</si>
  <si>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</si>
  <si>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</si>
  <si>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</si>
  <si>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</si>
  <si>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</si>
  <si>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</si>
  <si>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</si>
  <si>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</si>
  <si>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</si>
  <si>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</si>
  <si>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</si>
  <si>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</si>
  <si>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</si>
  <si>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</si>
  <si>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</si>
  <si>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</si>
  <si>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</si>
  <si>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</si>
  <si>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</si>
  <si>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</si>
  <si>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</si>
  <si>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</si>
  <si>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</si>
  <si>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</si>
  <si>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</si>
  <si>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</si>
  <si>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</si>
  <si>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</si>
  <si>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</si>
  <si>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</si>
  <si>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</si>
  <si>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</si>
  <si>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</si>
  <si>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</si>
  <si>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</si>
  <si>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</si>
  <si>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</si>
  <si>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</si>
  <si>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</si>
  <si>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</si>
  <si>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</si>
  <si>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</si>
  <si>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</si>
  <si>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</si>
  <si>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</si>
  <si>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</si>
  <si>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</si>
  <si>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</si>
  <si>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</si>
  <si>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</si>
  <si>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</si>
  <si>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</si>
  <si>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</si>
  <si>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</si>
  <si>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</si>
  <si>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</si>
  <si>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</si>
  <si>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</si>
  <si>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</si>
  <si>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</si>
  <si>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</si>
  <si>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</si>
  <si>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</si>
  <si>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</si>
  <si>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</si>
  <si>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</si>
  <si>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</si>
  <si>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</si>
  <si>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</si>
  <si>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</si>
  <si>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</si>
  <si>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</si>
  <si>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</si>
  <si>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</si>
  <si>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</si>
  <si>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</si>
  <si>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</si>
  <si>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</si>
  <si>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</si>
  <si>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</si>
  <si>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</si>
  <si>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</si>
  <si>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</si>
  <si>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</si>
  <si>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</si>
  <si>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</si>
  <si>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</si>
  <si>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</si>
  <si>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</si>
  <si>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</si>
  <si>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</si>
  <si>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</si>
  <si>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</si>
  <si>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</si>
  <si>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</si>
  <si>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</si>
  <si>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</si>
  <si>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</si>
  <si>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</si>
  <si>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</si>
  <si>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</si>
  <si>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</si>
  <si>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</si>
  <si>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</si>
  <si>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</si>
  <si>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</si>
  <si>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</si>
  <si>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</si>
  <si>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</si>
  <si>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</si>
  <si>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</si>
  <si>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</si>
  <si>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</si>
  <si>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</si>
  <si>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</si>
  <si>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</si>
  <si>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</si>
  <si>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</si>
  <si>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</si>
  <si>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</si>
  <si>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</si>
  <si>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</si>
  <si>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</si>
  <si>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</si>
  <si>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</si>
  <si>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</si>
  <si>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</si>
  <si>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</si>
  <si>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</si>
  <si>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</si>
  <si>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</si>
  <si>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</si>
  <si>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</si>
  <si>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</si>
  <si>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</si>
  <si>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</si>
  <si>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</si>
  <si>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</si>
  <si>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</si>
  <si>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</si>
  <si>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</si>
  <si>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</si>
  <si>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</si>
  <si>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</si>
  <si>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</si>
  <si>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</si>
  <si>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</si>
  <si>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</si>
  <si>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</si>
  <si>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</si>
  <si>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</si>
  <si>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</si>
  <si>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</si>
  <si>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</si>
  <si>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</si>
  <si>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</si>
  <si>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</si>
  <si>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</si>
  <si>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</si>
  <si>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</si>
  <si>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</si>
  <si>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</si>
  <si>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</si>
  <si>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</si>
  <si>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</si>
  <si>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</si>
  <si>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</si>
  <si>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</si>
  <si>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</si>
  <si>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</si>
  <si>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</si>
  <si>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</si>
  <si>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</si>
  <si>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</si>
  <si>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</si>
  <si>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</si>
  <si>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</si>
  <si>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</si>
  <si>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</si>
  <si>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</si>
  <si>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</si>
  <si>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</si>
  <si>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</si>
  <si>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</si>
  <si>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</si>
  <si>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</si>
  <si>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</si>
  <si>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</si>
  <si>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</si>
  <si>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</si>
  <si>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</si>
  <si>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</si>
  <si>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</si>
  <si>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</si>
  <si>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</si>
  <si>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</si>
  <si>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</si>
  <si>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</si>
  <si>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</si>
  <si>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</si>
  <si>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</si>
  <si>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</si>
  <si>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</si>
  <si>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</si>
  <si>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</si>
  <si>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</si>
  <si>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</si>
  <si>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</si>
  <si>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</si>
  <si>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</si>
  <si>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</si>
  <si>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</si>
  <si>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</si>
  <si>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</si>
  <si>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</si>
  <si>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</si>
  <si>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</si>
  <si>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</si>
  <si>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</si>
  <si>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</si>
  <si>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</si>
  <si>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</si>
  <si>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</si>
  <si>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</si>
  <si>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</si>
  <si>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</si>
  <si>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</si>
  <si>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</si>
  <si>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</si>
  <si>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</si>
  <si>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</si>
  <si>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</si>
  <si>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</si>
  <si>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</si>
  <si>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</si>
  <si>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</si>
  <si>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</si>
  <si>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</si>
  <si>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</si>
  <si>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</si>
  <si>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</si>
  <si>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</si>
  <si>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</si>
  <si>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</si>
  <si>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</si>
  <si>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</si>
  <si>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</si>
  <si>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</si>
  <si>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</si>
  <si>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</si>
  <si>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</si>
  <si>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</si>
  <si>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</si>
  <si>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</si>
  <si>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</si>
  <si>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</si>
  <si>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</si>
  <si>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</si>
  <si>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</si>
  <si>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</si>
  <si>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</si>
  <si>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</si>
  <si>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</si>
  <si>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</si>
  <si>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</si>
  <si>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</si>
  <si>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</si>
  <si>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</si>
  <si>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</si>
  <si>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</si>
  <si>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</si>
  <si>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</si>
  <si>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</si>
  <si>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</si>
  <si>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</si>
  <si>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</si>
  <si>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</si>
  <si>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</si>
  <si>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</si>
  <si>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</si>
  <si>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</si>
  <si>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</si>
  <si>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</si>
  <si>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</si>
  <si>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</si>
  <si>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</si>
  <si>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</si>
  <si>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</si>
  <si>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</si>
  <si>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</si>
  <si>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</si>
  <si>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</si>
  <si>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</si>
  <si>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</si>
  <si>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</si>
  <si>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</si>
  <si>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</si>
  <si>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</si>
  <si>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</si>
  <si>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</si>
  <si>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</si>
  <si>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</si>
  <si>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</si>
  <si>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</si>
  <si>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</si>
  <si>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</si>
  <si>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</si>
  <si>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</si>
  <si>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</si>
  <si>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</si>
  <si>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</si>
  <si>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</si>
  <si>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</si>
  <si>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</si>
  <si>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</si>
  <si>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</si>
  <si>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</si>
  <si>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</si>
  <si>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</si>
  <si>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</si>
  <si>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</si>
  <si>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</si>
  <si>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</si>
  <si>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</si>
  <si>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</si>
  <si>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</si>
  <si>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</si>
  <si>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</si>
  <si>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</si>
  <si>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</si>
  <si>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</si>
  <si>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</si>
  <si>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</si>
  <si>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</si>
  <si>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</si>
  <si>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</si>
  <si>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</si>
  <si>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</si>
  <si>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</si>
  <si>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</si>
  <si>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</si>
  <si>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</si>
  <si>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</si>
  <si>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</si>
  <si>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</si>
  <si>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</si>
  <si>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</si>
  <si>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</si>
  <si>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</si>
  <si>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</si>
  <si>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</si>
  <si>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</si>
  <si>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</si>
  <si>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</si>
  <si>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</si>
  <si>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</si>
  <si>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</si>
  <si>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</si>
  <si>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</si>
  <si>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</si>
  <si>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</si>
  <si>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</si>
  <si>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</si>
  <si>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</si>
  <si>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</si>
  <si>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</si>
  <si>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</si>
  <si>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</si>
  <si>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</si>
  <si>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</si>
  <si>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</si>
  <si>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</si>
  <si>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</si>
  <si>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</si>
  <si>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</si>
  <si>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</si>
  <si>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</si>
  <si>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</si>
  <si>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</si>
  <si>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</si>
  <si>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</si>
  <si>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</si>
  <si>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</si>
  <si>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</si>
  <si>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</si>
  <si>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</si>
  <si>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</si>
  <si>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</si>
  <si>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</si>
  <si>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</si>
  <si>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</si>
  <si>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</si>
  <si>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</si>
  <si>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</si>
  <si>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</si>
  <si>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</si>
  <si>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</si>
  <si>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</si>
  <si>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</si>
  <si>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</si>
  <si>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</si>
  <si>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</si>
  <si>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</si>
  <si>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</si>
  <si>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</si>
  <si>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</si>
  <si>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</si>
  <si>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</si>
  <si>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</si>
  <si>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</si>
  <si>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</si>
  <si>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</si>
  <si>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</si>
  <si>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</si>
  <si>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</si>
  <si>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</si>
  <si>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</si>
  <si>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</si>
  <si>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</si>
  <si>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</si>
  <si>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</si>
  <si>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</si>
  <si>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</si>
  <si>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</si>
  <si>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</si>
  <si>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</si>
  <si>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</si>
  <si>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</si>
  <si>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</si>
  <si>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</si>
  <si>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</si>
  <si>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</si>
  <si>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</si>
  <si>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</si>
  <si>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</si>
  <si>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</si>
  <si>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</si>
  <si>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</si>
  <si>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</si>
  <si>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</si>
  <si>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</si>
  <si>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</si>
  <si>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</si>
  <si>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</si>
  <si>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</si>
  <si>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</si>
  <si>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</si>
  <si>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</si>
  <si>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</si>
  <si>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</si>
  <si>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</si>
  <si>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</si>
  <si>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</si>
  <si>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</si>
  <si>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</si>
  <si>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</si>
  <si>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</si>
  <si>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</si>
  <si>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</si>
  <si>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</si>
  <si>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</si>
  <si>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</si>
  <si>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</si>
  <si>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</si>
  <si>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</si>
  <si>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</si>
  <si>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</si>
  <si>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</si>
  <si>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</si>
  <si>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</si>
  <si>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</si>
  <si>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</si>
  <si>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</si>
  <si>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</si>
  <si>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</si>
  <si>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</si>
  <si>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</si>
  <si>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</si>
  <si>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</si>
  <si>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</si>
  <si>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</si>
  <si>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</si>
  <si>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</si>
  <si>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</si>
  <si>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</si>
  <si>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</si>
  <si>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</si>
  <si>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</si>
  <si>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</si>
  <si>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</si>
  <si>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</si>
  <si>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</si>
  <si>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</si>
  <si>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</si>
  <si>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</si>
  <si>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</si>
  <si>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</si>
  <si>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</si>
  <si>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</si>
  <si>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</si>
  <si>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</si>
  <si>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</si>
  <si>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</si>
  <si>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</si>
  <si>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</si>
  <si>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</si>
  <si>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</si>
  <si>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</si>
  <si>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</si>
  <si>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</si>
  <si>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</si>
  <si>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</si>
  <si>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</si>
  <si>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</si>
  <si>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</si>
  <si>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</si>
  <si>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</si>
  <si>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</si>
  <si>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</si>
  <si>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</si>
  <si>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</si>
  <si>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</si>
  <si>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</si>
  <si>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</si>
  <si>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</si>
  <si>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</si>
  <si>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</si>
  <si>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</si>
  <si>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</si>
  <si>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</si>
  <si>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</si>
  <si>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</si>
  <si>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</si>
  <si>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</si>
  <si>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</si>
  <si>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</si>
  <si>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</si>
  <si>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</si>
  <si>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</si>
  <si>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</si>
  <si>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</si>
  <si>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</si>
  <si>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</si>
  <si>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</si>
  <si>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</si>
  <si>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</si>
  <si>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</si>
  <si>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</si>
  <si>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</si>
  <si>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</si>
  <si>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</si>
  <si>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</si>
  <si>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</si>
  <si>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</si>
  <si>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</si>
  <si>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</si>
  <si>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</si>
  <si>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</si>
  <si>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</si>
  <si>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</si>
  <si>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</si>
  <si>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</si>
  <si>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</si>
  <si>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</si>
  <si>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</si>
  <si>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</si>
  <si>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</si>
  <si>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</si>
  <si>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</si>
  <si>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</si>
  <si>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</si>
  <si>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</si>
  <si>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</si>
  <si>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</si>
  <si>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</si>
  <si>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</si>
  <si>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</si>
  <si>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</si>
  <si>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</si>
  <si>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</si>
  <si>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</si>
  <si>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</si>
  <si>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</si>
  <si>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</si>
  <si>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</si>
  <si>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</si>
  <si>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</si>
  <si>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</si>
  <si>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</si>
  <si>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</si>
  <si>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</si>
  <si>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</si>
  <si>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2021-18-10000544</t>
  </si>
  <si>
    <t>INSTITUTO COLOMBIANO DE BIENESTAR FAMILIAR</t>
  </si>
  <si>
    <t>148</t>
  </si>
  <si>
    <t>170</t>
  </si>
  <si>
    <t>01/11/2014</t>
  </si>
  <si>
    <t>31/12/2014</t>
  </si>
  <si>
    <t>196</t>
  </si>
  <si>
    <t>22/12/2014</t>
  </si>
  <si>
    <t>30/12/2015</t>
  </si>
  <si>
    <t>198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</si>
  <si>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</si>
  <si>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</si>
  <si>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</si>
  <si>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</si>
  <si>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</si>
  <si>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</si>
  <si>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</si>
  <si>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</si>
  <si>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</si>
  <si>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</si>
  <si>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</si>
  <si>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</si>
  <si>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</si>
  <si>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</si>
  <si>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olares41@hotmail.com</t>
  </si>
  <si>
    <t>Carrera 9 N. 9 - 14 BARRIO El Prado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</si>
  <si>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</si>
  <si>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146</t>
  </si>
  <si>
    <t>192</t>
  </si>
  <si>
    <t>18/12/2014</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</si>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</sst>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83" sqref="G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404</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900629451</v>
      </c>
      <c r="C20" s="5"/>
      <c r="D20" s="73"/>
      <c r="E20" s="5"/>
      <c r="F20" s="5"/>
      <c r="G20" s="5"/>
      <c r="H20" s="238"/>
      <c r="I20" s="144" t="s">
        <v>404</v>
      </c>
      <c r="J20" s="145" t="s">
        <v>414</v>
      </c>
      <c r="K20" s="146">
        <v>2360173325</v>
      </c>
      <c r="L20" s="147">
        <v>44243</v>
      </c>
      <c r="M20" s="147">
        <v>44561</v>
      </c>
      <c r="N20" s="130">
        <f>+(M20-L20)/30</f>
        <v>10.6</v>
      </c>
      <c r="O20" s="133"/>
      <c r="U20" s="129"/>
      <c r="V20" s="105">
        <f ca="1">NOW()</f>
        <v>44194.036865856484</v>
      </c>
      <c r="W20" s="105">
        <f ca="1">NOW()</f>
        <v>44194.036865856484</v>
      </c>
    </row>
    <row r="21" spans="1:23" ht="30" customHeight="1" outlineLevel="1" x14ac:dyDescent="0.25">
      <c r="A21" s="9"/>
      <c r="B21" s="71"/>
      <c r="C21" s="5"/>
      <c r="D21" s="5"/>
      <c r="E21" s="5"/>
      <c r="F21" s="5"/>
      <c r="G21" s="5"/>
      <c r="H21" s="70"/>
      <c r="I21" s="144" t="s">
        <v>404</v>
      </c>
      <c r="J21" s="145" t="s">
        <v>419</v>
      </c>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INTEGRAL PARA EL DESARROLLO J.S.G.</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2702</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2677</v>
      </c>
      <c r="C48" s="111" t="s">
        <v>31</v>
      </c>
      <c r="D48" s="116" t="s">
        <v>2678</v>
      </c>
      <c r="E48" s="140">
        <v>41518</v>
      </c>
      <c r="F48" s="140">
        <v>41943</v>
      </c>
      <c r="G48" s="155">
        <f>IF(AND(E48&lt;&gt;"",F48&lt;&gt;""),((F48-E48)/30),"")</f>
        <v>14.166666666666666</v>
      </c>
      <c r="H48" s="117" t="s">
        <v>2686</v>
      </c>
      <c r="I48" s="112" t="s">
        <v>404</v>
      </c>
      <c r="J48" s="112" t="s">
        <v>414</v>
      </c>
      <c r="K48" s="118">
        <v>1170603315</v>
      </c>
      <c r="L48" s="113" t="s">
        <v>1148</v>
      </c>
      <c r="M48" s="115">
        <v>1</v>
      </c>
      <c r="N48" s="113" t="s">
        <v>27</v>
      </c>
      <c r="O48" s="113" t="s">
        <v>1148</v>
      </c>
      <c r="P48" s="78"/>
    </row>
    <row r="49" spans="1:16" s="6" customFormat="1" ht="24.75" customHeight="1" x14ac:dyDescent="0.25">
      <c r="A49" s="138">
        <v>2</v>
      </c>
      <c r="B49" s="117" t="s">
        <v>2677</v>
      </c>
      <c r="C49" s="119" t="s">
        <v>31</v>
      </c>
      <c r="D49" s="116" t="s">
        <v>2678</v>
      </c>
      <c r="E49" s="140">
        <v>41518</v>
      </c>
      <c r="F49" s="140">
        <v>41943</v>
      </c>
      <c r="G49" s="155">
        <f t="shared" ref="G49:G50" si="2">IF(AND(E49&lt;&gt;"",F49&lt;&gt;""),((F49-E49)/30),"")</f>
        <v>14.166666666666666</v>
      </c>
      <c r="H49" s="117" t="s">
        <v>2686</v>
      </c>
      <c r="I49" s="112" t="s">
        <v>404</v>
      </c>
      <c r="J49" s="112" t="s">
        <v>419</v>
      </c>
      <c r="K49" s="118">
        <v>1170603315</v>
      </c>
      <c r="L49" s="113" t="s">
        <v>1148</v>
      </c>
      <c r="M49" s="115">
        <v>1</v>
      </c>
      <c r="N49" s="113" t="s">
        <v>27</v>
      </c>
      <c r="O49" s="113" t="s">
        <v>1148</v>
      </c>
      <c r="P49" s="78"/>
    </row>
    <row r="50" spans="1:16" s="6" customFormat="1" ht="24.75" customHeight="1" x14ac:dyDescent="0.25">
      <c r="A50" s="138">
        <v>3</v>
      </c>
      <c r="B50" s="117" t="s">
        <v>2677</v>
      </c>
      <c r="C50" s="119" t="s">
        <v>31</v>
      </c>
      <c r="D50" s="116" t="s">
        <v>2679</v>
      </c>
      <c r="E50" s="140" t="s">
        <v>2680</v>
      </c>
      <c r="F50" s="140" t="s">
        <v>2681</v>
      </c>
      <c r="G50" s="155">
        <f t="shared" si="2"/>
        <v>2</v>
      </c>
      <c r="H50" s="117" t="s">
        <v>2687</v>
      </c>
      <c r="I50" s="112" t="s">
        <v>404</v>
      </c>
      <c r="J50" s="112" t="s">
        <v>414</v>
      </c>
      <c r="K50" s="118">
        <v>146236005</v>
      </c>
      <c r="L50" s="119" t="s">
        <v>1148</v>
      </c>
      <c r="M50" s="115">
        <v>1</v>
      </c>
      <c r="N50" s="119" t="s">
        <v>27</v>
      </c>
      <c r="O50" s="119" t="s">
        <v>1148</v>
      </c>
      <c r="P50" s="78"/>
    </row>
    <row r="51" spans="1:16" s="6" customFormat="1" ht="24.75" customHeight="1" outlineLevel="1" x14ac:dyDescent="0.25">
      <c r="A51" s="138">
        <v>4</v>
      </c>
      <c r="B51" s="117" t="s">
        <v>2677</v>
      </c>
      <c r="C51" s="119" t="s">
        <v>31</v>
      </c>
      <c r="D51" s="116" t="s">
        <v>2679</v>
      </c>
      <c r="E51" s="140" t="s">
        <v>2680</v>
      </c>
      <c r="F51" s="140" t="s">
        <v>2681</v>
      </c>
      <c r="G51" s="155">
        <f t="shared" ref="G51:G107" si="3">IF(AND(E51&lt;&gt;"",F51&lt;&gt;""),((F51-E51)/30),"")</f>
        <v>2</v>
      </c>
      <c r="H51" s="117" t="s">
        <v>2687</v>
      </c>
      <c r="I51" s="112" t="s">
        <v>404</v>
      </c>
      <c r="J51" s="112" t="s">
        <v>419</v>
      </c>
      <c r="K51" s="118">
        <v>146236005</v>
      </c>
      <c r="L51" s="119" t="s">
        <v>1148</v>
      </c>
      <c r="M51" s="115">
        <v>1</v>
      </c>
      <c r="N51" s="119" t="s">
        <v>27</v>
      </c>
      <c r="O51" s="119" t="s">
        <v>1148</v>
      </c>
      <c r="P51" s="78"/>
    </row>
    <row r="52" spans="1:16" s="7" customFormat="1" ht="24.75" customHeight="1" outlineLevel="1" x14ac:dyDescent="0.25">
      <c r="A52" s="139">
        <v>5</v>
      </c>
      <c r="B52" s="117" t="s">
        <v>2677</v>
      </c>
      <c r="C52" s="119" t="s">
        <v>31</v>
      </c>
      <c r="D52" s="116" t="s">
        <v>2682</v>
      </c>
      <c r="E52" s="140" t="s">
        <v>2683</v>
      </c>
      <c r="F52" s="140" t="s">
        <v>2684</v>
      </c>
      <c r="G52" s="155">
        <f t="shared" si="3"/>
        <v>12.433333333333334</v>
      </c>
      <c r="H52" s="117" t="s">
        <v>2688</v>
      </c>
      <c r="I52" s="112" t="s">
        <v>404</v>
      </c>
      <c r="J52" s="112" t="s">
        <v>414</v>
      </c>
      <c r="K52" s="114">
        <v>680333910</v>
      </c>
      <c r="L52" s="119" t="s">
        <v>1148</v>
      </c>
      <c r="M52" s="115">
        <v>1</v>
      </c>
      <c r="N52" s="119" t="s">
        <v>27</v>
      </c>
      <c r="O52" s="119" t="s">
        <v>1148</v>
      </c>
      <c r="P52" s="79"/>
    </row>
    <row r="53" spans="1:16" s="7" customFormat="1" ht="24.75" customHeight="1" outlineLevel="1" x14ac:dyDescent="0.25">
      <c r="A53" s="139">
        <v>6</v>
      </c>
      <c r="B53" s="117" t="s">
        <v>2677</v>
      </c>
      <c r="C53" s="119" t="s">
        <v>31</v>
      </c>
      <c r="D53" s="116" t="s">
        <v>2685</v>
      </c>
      <c r="E53" s="140" t="s">
        <v>2683</v>
      </c>
      <c r="F53" s="140" t="s">
        <v>2684</v>
      </c>
      <c r="G53" s="155">
        <f t="shared" si="3"/>
        <v>12.433333333333334</v>
      </c>
      <c r="H53" s="117" t="s">
        <v>2688</v>
      </c>
      <c r="I53" s="112" t="s">
        <v>404</v>
      </c>
      <c r="J53" s="112" t="s">
        <v>414</v>
      </c>
      <c r="K53" s="114">
        <v>1419314950</v>
      </c>
      <c r="L53" s="119" t="s">
        <v>1148</v>
      </c>
      <c r="M53" s="115">
        <v>1</v>
      </c>
      <c r="N53" s="119" t="s">
        <v>27</v>
      </c>
      <c r="O53" s="119" t="s">
        <v>1148</v>
      </c>
      <c r="P53" s="79"/>
    </row>
    <row r="54" spans="1:16" s="7" customFormat="1" ht="24.75" customHeight="1" outlineLevel="1" x14ac:dyDescent="0.25">
      <c r="A54" s="139">
        <v>7</v>
      </c>
      <c r="B54" s="117" t="s">
        <v>2677</v>
      </c>
      <c r="C54" s="119" t="s">
        <v>31</v>
      </c>
      <c r="D54" s="116" t="s">
        <v>2703</v>
      </c>
      <c r="E54" s="140">
        <v>41518</v>
      </c>
      <c r="F54" s="140">
        <v>42004</v>
      </c>
      <c r="G54" s="155">
        <f t="shared" si="3"/>
        <v>16.2</v>
      </c>
      <c r="H54" s="117" t="s">
        <v>2715</v>
      </c>
      <c r="I54" s="116" t="s">
        <v>404</v>
      </c>
      <c r="J54" s="116" t="s">
        <v>418</v>
      </c>
      <c r="K54" s="118">
        <v>3175035703</v>
      </c>
      <c r="L54" s="119" t="s">
        <v>1148</v>
      </c>
      <c r="M54" s="115">
        <v>1</v>
      </c>
      <c r="N54" s="119" t="s">
        <v>27</v>
      </c>
      <c r="O54" s="113" t="s">
        <v>26</v>
      </c>
      <c r="P54" s="79"/>
    </row>
    <row r="55" spans="1:16" s="7" customFormat="1" ht="24.75" customHeight="1" outlineLevel="1" x14ac:dyDescent="0.25">
      <c r="A55" s="139">
        <v>8</v>
      </c>
      <c r="B55" s="117" t="s">
        <v>2677</v>
      </c>
      <c r="C55" s="119" t="s">
        <v>31</v>
      </c>
      <c r="D55" s="116" t="s">
        <v>2704</v>
      </c>
      <c r="E55" s="140" t="s">
        <v>2705</v>
      </c>
      <c r="F55" s="140" t="s">
        <v>2684</v>
      </c>
      <c r="G55" s="155">
        <f t="shared" si="3"/>
        <v>12.566666666666666</v>
      </c>
      <c r="H55" s="117" t="s">
        <v>2688</v>
      </c>
      <c r="I55" s="116" t="s">
        <v>404</v>
      </c>
      <c r="J55" s="116" t="s">
        <v>418</v>
      </c>
      <c r="K55" s="118">
        <v>3987391172</v>
      </c>
      <c r="L55" s="119" t="s">
        <v>1148</v>
      </c>
      <c r="M55" s="115">
        <v>1</v>
      </c>
      <c r="N55" s="119" t="s">
        <v>27</v>
      </c>
      <c r="O55" s="119" t="s">
        <v>26</v>
      </c>
      <c r="P55" s="79"/>
    </row>
    <row r="56" spans="1:16" s="7" customFormat="1" ht="24.75" customHeight="1" outlineLevel="1" x14ac:dyDescent="0.25">
      <c r="A56" s="139">
        <v>9</v>
      </c>
      <c r="B56" s="117" t="s">
        <v>2677</v>
      </c>
      <c r="C56" s="119" t="s">
        <v>31</v>
      </c>
      <c r="D56" s="116" t="s">
        <v>2706</v>
      </c>
      <c r="E56" s="140" t="s">
        <v>2707</v>
      </c>
      <c r="F56" s="140" t="s">
        <v>2708</v>
      </c>
      <c r="G56" s="155">
        <f t="shared" si="3"/>
        <v>10.8</v>
      </c>
      <c r="H56" s="117" t="s">
        <v>2716</v>
      </c>
      <c r="I56" s="116" t="s">
        <v>404</v>
      </c>
      <c r="J56" s="116" t="s">
        <v>418</v>
      </c>
      <c r="K56" s="118">
        <v>4257178664</v>
      </c>
      <c r="L56" s="119" t="s">
        <v>1148</v>
      </c>
      <c r="M56" s="115">
        <v>1</v>
      </c>
      <c r="N56" s="119" t="s">
        <v>27</v>
      </c>
      <c r="O56" s="119" t="s">
        <v>26</v>
      </c>
      <c r="P56" s="79"/>
    </row>
    <row r="57" spans="1:16" s="7" customFormat="1" ht="24.75" customHeight="1" outlineLevel="1" x14ac:dyDescent="0.25">
      <c r="A57" s="139">
        <v>10</v>
      </c>
      <c r="B57" s="117" t="s">
        <v>2677</v>
      </c>
      <c r="C57" s="119" t="s">
        <v>31</v>
      </c>
      <c r="D57" s="116" t="s">
        <v>2709</v>
      </c>
      <c r="E57" s="140" t="s">
        <v>2710</v>
      </c>
      <c r="F57" s="140" t="s">
        <v>2711</v>
      </c>
      <c r="G57" s="155">
        <f t="shared" si="3"/>
        <v>12.133333333333333</v>
      </c>
      <c r="H57" s="117" t="s">
        <v>2717</v>
      </c>
      <c r="I57" s="116" t="s">
        <v>404</v>
      </c>
      <c r="J57" s="116" t="s">
        <v>418</v>
      </c>
      <c r="K57" s="118">
        <v>5252882011</v>
      </c>
      <c r="L57" s="119" t="s">
        <v>1148</v>
      </c>
      <c r="M57" s="115">
        <v>1</v>
      </c>
      <c r="N57" s="119" t="s">
        <v>27</v>
      </c>
      <c r="O57" s="119" t="s">
        <v>26</v>
      </c>
      <c r="P57" s="79"/>
    </row>
    <row r="58" spans="1:16" s="7" customFormat="1" ht="24.75" customHeight="1" outlineLevel="1" x14ac:dyDescent="0.25">
      <c r="A58" s="139">
        <v>11</v>
      </c>
      <c r="B58" s="117" t="s">
        <v>2677</v>
      </c>
      <c r="C58" s="119" t="s">
        <v>31</v>
      </c>
      <c r="D58" s="116" t="s">
        <v>2712</v>
      </c>
      <c r="E58" s="140" t="s">
        <v>2713</v>
      </c>
      <c r="F58" s="140" t="s">
        <v>2714</v>
      </c>
      <c r="G58" s="155">
        <f t="shared" si="3"/>
        <v>10.633333333333333</v>
      </c>
      <c r="H58" s="117" t="s">
        <v>2718</v>
      </c>
      <c r="I58" s="116" t="s">
        <v>404</v>
      </c>
      <c r="J58" s="116" t="s">
        <v>418</v>
      </c>
      <c r="K58" s="118">
        <v>4419931877</v>
      </c>
      <c r="L58" s="119" t="s">
        <v>1148</v>
      </c>
      <c r="M58" s="115">
        <v>1</v>
      </c>
      <c r="N58" s="119" t="s">
        <v>27</v>
      </c>
      <c r="O58" s="119" t="s">
        <v>26</v>
      </c>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5"/>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5"/>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5"/>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5"/>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5"/>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5"/>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5"/>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5"/>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5"/>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5"/>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5"/>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5"/>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5"/>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5"/>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5"/>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2689</v>
      </c>
      <c r="E114" s="140">
        <v>43881</v>
      </c>
      <c r="F114" s="140">
        <v>44196</v>
      </c>
      <c r="G114" s="155">
        <f>IF(AND(E114&lt;&gt;"",F114&lt;&gt;""),((F114-E114)/30),"")</f>
        <v>10.5</v>
      </c>
      <c r="H114" s="117" t="s">
        <v>2693</v>
      </c>
      <c r="I114" s="116" t="s">
        <v>404</v>
      </c>
      <c r="J114" s="116" t="s">
        <v>406</v>
      </c>
      <c r="K114" s="118">
        <f>2360842121+187800317</f>
        <v>2548642438</v>
      </c>
      <c r="L114" s="100">
        <f>+IF(AND(K114&gt;0,O114="Ejecución"),(K114/877802)*Tabla28[[#This Row],[% participación]],IF(AND(K114&gt;0,O114&lt;&gt;"Ejecución"),"-",""))</f>
        <v>2903.4365813702861</v>
      </c>
      <c r="M114" s="119" t="s">
        <v>1148</v>
      </c>
      <c r="N114" s="168">
        <f>+IF(M118="No",1,IF(M118="Si","Ingrese %",""))</f>
        <v>1</v>
      </c>
      <c r="O114" s="157" t="s">
        <v>1150</v>
      </c>
      <c r="P114" s="78"/>
    </row>
    <row r="115" spans="1:16" s="6" customFormat="1" ht="24.75" customHeight="1" x14ac:dyDescent="0.25">
      <c r="A115" s="138">
        <v>2</v>
      </c>
      <c r="B115" s="156" t="s">
        <v>2665</v>
      </c>
      <c r="C115" s="158" t="s">
        <v>31</v>
      </c>
      <c r="D115" s="116" t="s">
        <v>2690</v>
      </c>
      <c r="E115" s="140">
        <v>43881</v>
      </c>
      <c r="F115" s="140">
        <v>44196</v>
      </c>
      <c r="G115" s="155">
        <f t="shared" ref="G115:G116" si="4">IF(AND(E115&lt;&gt;"",F115&lt;&gt;""),((F115-E115)/30),"")</f>
        <v>10.5</v>
      </c>
      <c r="H115" s="117" t="s">
        <v>2694</v>
      </c>
      <c r="I115" s="116" t="s">
        <v>741</v>
      </c>
      <c r="J115" s="116" t="s">
        <v>743</v>
      </c>
      <c r="K115" s="68">
        <v>2775602881</v>
      </c>
      <c r="L115" s="100">
        <f>+IF(AND(K115&gt;0,O115="Ejecución"),(K115/877802)*Tabla28[[#This Row],[% participación]],IF(AND(K115&gt;0,O115&lt;&gt;"Ejecución"),"-",""))</f>
        <v>3161.9919765505206</v>
      </c>
      <c r="M115" s="65" t="s">
        <v>1148</v>
      </c>
      <c r="N115" s="168">
        <f>+IF(M118="No",1,IF(M118="Si","Ingrese %",""))</f>
        <v>1</v>
      </c>
      <c r="O115" s="157" t="s">
        <v>1150</v>
      </c>
      <c r="P115" s="78"/>
    </row>
    <row r="116" spans="1:16" s="6" customFormat="1" ht="24.75" customHeight="1" x14ac:dyDescent="0.25">
      <c r="A116" s="138">
        <v>3</v>
      </c>
      <c r="B116" s="156" t="s">
        <v>2665</v>
      </c>
      <c r="C116" s="158" t="s">
        <v>31</v>
      </c>
      <c r="D116" s="116" t="s">
        <v>2691</v>
      </c>
      <c r="E116" s="140">
        <v>43881</v>
      </c>
      <c r="F116" s="140">
        <v>44196</v>
      </c>
      <c r="G116" s="155">
        <f t="shared" si="4"/>
        <v>10.5</v>
      </c>
      <c r="H116" s="117" t="s">
        <v>2694</v>
      </c>
      <c r="I116" s="116" t="s">
        <v>741</v>
      </c>
      <c r="J116" s="116" t="s">
        <v>749</v>
      </c>
      <c r="K116" s="68">
        <v>1385448053</v>
      </c>
      <c r="L116" s="100">
        <f>+IF(AND(K116&gt;0,O116="Ejecución"),(K116/877802)*Tabla28[[#This Row],[% participación]],IF(AND(K116&gt;0,O116&lt;&gt;"Ejecución"),"-",""))</f>
        <v>1578.3149878902075</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6" t="s">
        <v>2692</v>
      </c>
      <c r="E117" s="140">
        <v>43881</v>
      </c>
      <c r="F117" s="140">
        <v>44196</v>
      </c>
      <c r="G117" s="155">
        <f t="shared" ref="G117:G159" si="5">IF(AND(E117&lt;&gt;"",F117&lt;&gt;""),((F117-E117)/30),"")</f>
        <v>10.5</v>
      </c>
      <c r="H117" s="117" t="s">
        <v>2694</v>
      </c>
      <c r="I117" s="116" t="s">
        <v>741</v>
      </c>
      <c r="J117" s="116" t="s">
        <v>90</v>
      </c>
      <c r="K117" s="68">
        <v>2497234170</v>
      </c>
      <c r="L117" s="100">
        <f>+IF(AND(K117&gt;0,O117="Ejecución"),(K117/877802)*Tabla28[[#This Row],[% participación]],IF(AND(K117&gt;0,O117&lt;&gt;"Ejecución"),"-",""))</f>
        <v>2844.8718161954516</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6">
        <v>50002712020</v>
      </c>
      <c r="E118" s="140">
        <v>44168</v>
      </c>
      <c r="F118" s="140">
        <v>44773</v>
      </c>
      <c r="G118" s="155">
        <f t="shared" si="5"/>
        <v>20.166666666666668</v>
      </c>
      <c r="H118" s="117" t="s">
        <v>2695</v>
      </c>
      <c r="I118" s="116" t="s">
        <v>741</v>
      </c>
      <c r="J118" s="116" t="s">
        <v>743</v>
      </c>
      <c r="K118" s="68">
        <v>2829309672</v>
      </c>
      <c r="L118" s="100">
        <f>+IF(AND(K118&gt;0,O118="Ejecución"),(K118/877802)*Tabla28[[#This Row],[% participación]],IF(AND(K118&gt;0,O118&lt;&gt;"Ejecución"),"-",""))</f>
        <v>3223.1752399743905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16">
        <v>50002622020</v>
      </c>
      <c r="E119" s="140">
        <v>44167</v>
      </c>
      <c r="F119" s="140">
        <v>44773</v>
      </c>
      <c r="G119" s="155">
        <f t="shared" si="5"/>
        <v>20.2</v>
      </c>
      <c r="H119" s="117" t="s">
        <v>2696</v>
      </c>
      <c r="I119" s="116" t="s">
        <v>741</v>
      </c>
      <c r="J119" s="116" t="s">
        <v>743</v>
      </c>
      <c r="K119" s="68">
        <v>2131681731</v>
      </c>
      <c r="L119" s="100">
        <f>+IF(AND(K119&gt;0,O119="Ejecución"),(K119/877802)*Tabla28[[#This Row],[% participación]],IF(AND(K119&gt;0,O119&lt;&gt;"Ejecución"),"-",""))</f>
        <v>2428.4311621527404</v>
      </c>
      <c r="M119" s="65" t="s">
        <v>1148</v>
      </c>
      <c r="N119" s="168">
        <f t="shared" si="6"/>
        <v>1</v>
      </c>
      <c r="O119" s="157" t="s">
        <v>1150</v>
      </c>
      <c r="P119" s="79"/>
    </row>
    <row r="120" spans="1:16" s="7" customFormat="1" ht="24.75" customHeight="1" outlineLevel="1" x14ac:dyDescent="0.25">
      <c r="A120" s="139">
        <v>7</v>
      </c>
      <c r="B120" s="156" t="s">
        <v>2665</v>
      </c>
      <c r="C120" s="158" t="s">
        <v>31</v>
      </c>
      <c r="D120" s="116">
        <v>50002662020</v>
      </c>
      <c r="E120" s="140">
        <v>44167</v>
      </c>
      <c r="F120" s="140">
        <v>44773</v>
      </c>
      <c r="G120" s="155">
        <f t="shared" si="5"/>
        <v>20.2</v>
      </c>
      <c r="H120" s="117" t="s">
        <v>2696</v>
      </c>
      <c r="I120" s="116" t="s">
        <v>741</v>
      </c>
      <c r="J120" s="116" t="s">
        <v>90</v>
      </c>
      <c r="K120" s="68">
        <v>3409087579</v>
      </c>
      <c r="L120" s="100">
        <f>+IF(AND(K120&gt;0,O120="Ejecución"),(K120/877802)*Tabla28[[#This Row],[% participación]],IF(AND(K120&gt;0,O120&lt;&gt;"Ejecución"),"-",""))</f>
        <v>3883.6634901720436</v>
      </c>
      <c r="M120" s="65" t="s">
        <v>1148</v>
      </c>
      <c r="N120" s="168">
        <f t="shared" si="6"/>
        <v>1</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0.01</v>
      </c>
      <c r="G179" s="160">
        <f>IF(F179&gt;0,SUM(E179+F179),"")</f>
        <v>0.03</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70805199.75</v>
      </c>
      <c r="F185" s="92"/>
      <c r="G185" s="93"/>
      <c r="H185" s="88"/>
      <c r="I185" s="90" t="s">
        <v>2627</v>
      </c>
      <c r="J185" s="161">
        <f>+SUM(M179:M183)</f>
        <v>0.02</v>
      </c>
      <c r="K185" s="231" t="s">
        <v>2628</v>
      </c>
      <c r="L185" s="231"/>
      <c r="M185" s="94">
        <f>+J185*(SUM(K20:K35))</f>
        <v>47203466.5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41716</v>
      </c>
      <c r="D193" s="5"/>
      <c r="E193" s="121">
        <v>360</v>
      </c>
      <c r="F193" s="5"/>
      <c r="G193" s="5"/>
      <c r="H193" s="142" t="s">
        <v>2697</v>
      </c>
      <c r="J193" s="5"/>
      <c r="K193" s="122">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2701</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2020-12-29T05:53:56Z</cp:lastPrinted>
  <dcterms:created xsi:type="dcterms:W3CDTF">2020-10-14T21:57:42Z</dcterms:created>
  <dcterms:modified xsi:type="dcterms:W3CDTF">2020-12-29T05:54:05Z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