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MONTAÑITA - MOREL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<sst xmlns="http://schemas.openxmlformats.org/spreadsheetml/2006/main" count="3313" uniqueCount="2735">
  <si>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</si>
  <si>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</si>
  <si>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</si>
  <si>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</si>
  <si>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</si>
  <si>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</si>
  <si>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</si>
  <si>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</si>
  <si>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</si>
  <si>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</si>
  <si>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</si>
  <si>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</si>
  <si>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</si>
  <si>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</si>
  <si>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</si>
  <si>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</si>
  <si>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</si>
  <si>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</si>
  <si>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</si>
  <si>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</si>
  <si>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</si>
  <si>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</si>
  <si>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</si>
  <si>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</si>
  <si>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</si>
  <si>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</si>
  <si>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</si>
  <si>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</si>
  <si>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</si>
  <si>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</si>
  <si>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</si>
  <si>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</si>
  <si>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</si>
  <si>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</si>
  <si>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</si>
  <si>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</si>
  <si>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</si>
  <si>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</si>
  <si>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</si>
  <si>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</si>
  <si>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</si>
  <si>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</si>
  <si>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</si>
  <si>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</si>
  <si>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</si>
  <si>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</si>
  <si>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</si>
  <si>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</si>
  <si>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</si>
  <si>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</si>
  <si>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</si>
  <si>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</si>
  <si>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</si>
  <si>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</si>
  <si>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</si>
  <si>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</si>
  <si>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</si>
  <si>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</si>
  <si>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</si>
  <si>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</si>
  <si>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</si>
  <si>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</si>
  <si>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</si>
  <si>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</si>
  <si>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</si>
  <si>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</si>
  <si>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</si>
  <si>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</si>
  <si>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</si>
  <si>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</si>
  <si>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</si>
  <si>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</si>
  <si>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</si>
  <si>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</si>
  <si>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</si>
  <si>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</si>
  <si>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</si>
  <si>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</si>
  <si>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</si>
  <si>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</si>
  <si>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</si>
  <si>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</si>
  <si>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</si>
  <si>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</si>
  <si>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</si>
  <si>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</si>
  <si>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</si>
  <si>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</si>
  <si>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</si>
  <si>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</si>
  <si>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</si>
  <si>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</si>
  <si>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</si>
  <si>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</si>
  <si>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</si>
  <si>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</si>
  <si>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</si>
  <si>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</si>
  <si>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</si>
  <si>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</si>
  <si>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</si>
  <si>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</si>
  <si>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</si>
  <si>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</si>
  <si>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</si>
  <si>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</si>
  <si>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</si>
  <si>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</si>
  <si>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</si>
  <si>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</si>
  <si>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</si>
  <si>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</si>
  <si>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</si>
  <si>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</si>
  <si>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</si>
  <si>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</si>
  <si>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</si>
  <si>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</si>
  <si>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</si>
  <si>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</si>
  <si>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</si>
  <si>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</si>
  <si>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</si>
  <si>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</si>
  <si>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</si>
  <si>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</si>
  <si>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</si>
  <si>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</si>
  <si>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</si>
  <si>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</si>
  <si>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</si>
  <si>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</si>
  <si>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</si>
  <si>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</si>
  <si>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</si>
  <si>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</si>
  <si>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</si>
  <si>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</si>
  <si>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</si>
  <si>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</si>
  <si>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</si>
  <si>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</si>
  <si>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</si>
  <si>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</si>
  <si>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</si>
  <si>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</si>
  <si>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</si>
  <si>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</si>
  <si>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</si>
  <si>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</si>
  <si>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</si>
  <si>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</si>
  <si>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</si>
  <si>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</si>
  <si>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</si>
  <si>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</si>
  <si>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</si>
  <si>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</si>
  <si>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</si>
  <si>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</si>
  <si>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</si>
  <si>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</si>
  <si>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</si>
  <si>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</si>
  <si>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</si>
  <si>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</si>
  <si>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</si>
  <si>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</si>
  <si>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</si>
  <si>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</si>
  <si>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</si>
  <si>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</si>
  <si>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</si>
  <si>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</si>
  <si>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</si>
  <si>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</si>
  <si>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</si>
  <si>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</si>
  <si>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</si>
  <si>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</si>
  <si>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</si>
  <si>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</si>
  <si>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</si>
  <si>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</si>
  <si>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</si>
  <si>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</si>
  <si>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</si>
  <si>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</si>
  <si>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</si>
  <si>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</si>
  <si>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</si>
  <si>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</si>
  <si>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</si>
  <si>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</si>
  <si>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</si>
  <si>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</si>
  <si>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</si>
  <si>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</si>
  <si>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</si>
  <si>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</si>
  <si>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</si>
  <si>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</si>
  <si>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</si>
  <si>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</si>
  <si>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</si>
  <si>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</si>
  <si>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</si>
  <si>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</si>
  <si>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</si>
  <si>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</si>
  <si>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</si>
  <si>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</si>
  <si>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</si>
  <si>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</si>
  <si>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</si>
  <si>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</si>
  <si>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</si>
  <si>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</si>
  <si>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</si>
  <si>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</si>
  <si>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</si>
  <si>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</si>
  <si>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</si>
  <si>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</si>
  <si>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</si>
  <si>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</si>
  <si>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</si>
  <si>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</si>
  <si>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</si>
  <si>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</si>
  <si>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</si>
  <si>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</si>
  <si>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</si>
  <si>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</si>
  <si>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</si>
  <si>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</si>
  <si>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</si>
  <si>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</si>
  <si>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</si>
  <si>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</si>
  <si>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</si>
  <si>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</si>
  <si>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</si>
  <si>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</si>
  <si>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</si>
  <si>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</si>
  <si>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</si>
  <si>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</si>
  <si>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</si>
  <si>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</si>
  <si>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</si>
  <si>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</si>
  <si>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</si>
  <si>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</si>
  <si>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</si>
  <si>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</si>
  <si>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</si>
  <si>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</si>
  <si>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</si>
  <si>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</si>
  <si>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</si>
  <si>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</si>
  <si>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</si>
  <si>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</si>
  <si>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</si>
  <si>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</si>
  <si>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</si>
  <si>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</si>
  <si>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</si>
  <si>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</si>
  <si>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</si>
  <si>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</si>
  <si>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</si>
  <si>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</si>
  <si>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</si>
  <si>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</si>
  <si>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</si>
  <si>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</si>
  <si>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</si>
  <si>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</si>
  <si>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</si>
  <si>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</si>
  <si>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</si>
  <si>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</si>
  <si>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</si>
  <si>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</si>
  <si>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</si>
  <si>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</si>
  <si>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</si>
  <si>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</si>
  <si>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</si>
  <si>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</si>
  <si>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</si>
  <si>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</si>
  <si>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</si>
  <si>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</si>
  <si>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</si>
  <si>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</si>
  <si>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</si>
  <si>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</si>
  <si>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</si>
  <si>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</si>
  <si>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</si>
  <si>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</si>
  <si>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</si>
  <si>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</si>
  <si>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</si>
  <si>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</si>
  <si>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</si>
  <si>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</si>
  <si>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</si>
  <si>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</si>
  <si>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</si>
  <si>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</si>
  <si>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</si>
  <si>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</si>
  <si>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</si>
  <si>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</si>
  <si>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</si>
  <si>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</si>
  <si>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</si>
  <si>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</si>
  <si>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</si>
  <si>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</si>
  <si>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</si>
  <si>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</si>
  <si>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</si>
  <si>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</si>
  <si>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</si>
  <si>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</si>
  <si>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</si>
  <si>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</si>
  <si>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</si>
  <si>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</si>
  <si>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</si>
  <si>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</si>
  <si>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</si>
  <si>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</si>
  <si>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</si>
  <si>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</si>
  <si>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</si>
  <si>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</si>
  <si>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</si>
  <si>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</si>
  <si>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</si>
  <si>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</si>
  <si>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</si>
  <si>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</si>
  <si>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</si>
  <si>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</si>
  <si>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</si>
  <si>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</si>
  <si>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</si>
  <si>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</si>
  <si>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</si>
  <si>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</si>
  <si>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</si>
  <si>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</si>
  <si>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</si>
  <si>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</si>
  <si>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</si>
  <si>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</si>
  <si>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</si>
  <si>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</si>
  <si>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</si>
  <si>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</si>
  <si>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</si>
  <si>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</si>
  <si>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</si>
  <si>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</si>
  <si>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</si>
  <si>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</si>
  <si>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</si>
  <si>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</si>
  <si>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</si>
  <si>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</si>
  <si>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</si>
  <si>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</si>
  <si>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</si>
  <si>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</si>
  <si>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</si>
  <si>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</si>
  <si>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</si>
  <si>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</si>
  <si>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</si>
  <si>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</si>
  <si>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</si>
  <si>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</si>
  <si>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</si>
  <si>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</si>
  <si>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</si>
  <si>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</si>
  <si>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</si>
  <si>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</si>
  <si>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</si>
  <si>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</si>
  <si>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</si>
  <si>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</si>
  <si>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</si>
  <si>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</si>
  <si>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</si>
  <si>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</si>
  <si>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</si>
  <si>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</si>
  <si>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</si>
  <si>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</si>
  <si>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</si>
  <si>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</si>
  <si>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</si>
  <si>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</si>
  <si>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</si>
  <si>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</si>
  <si>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</si>
  <si>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</si>
  <si>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</si>
  <si>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</si>
  <si>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</si>
  <si>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</si>
  <si>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</si>
  <si>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</si>
  <si>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</si>
  <si>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</si>
  <si>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</si>
  <si>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</si>
  <si>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</si>
  <si>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</si>
  <si>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</si>
  <si>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</si>
  <si>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</si>
  <si>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</si>
  <si>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</si>
  <si>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</si>
  <si>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</si>
  <si>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</si>
  <si>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</si>
  <si>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</si>
  <si>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</si>
  <si>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</si>
  <si>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</si>
  <si>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</si>
  <si>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</si>
  <si>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</si>
  <si>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</si>
  <si>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</si>
  <si>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</si>
  <si>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</si>
  <si>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</si>
  <si>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</si>
  <si>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</si>
  <si>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</si>
  <si>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</si>
  <si>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</si>
  <si>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</si>
  <si>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</si>
  <si>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</si>
  <si>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</si>
  <si>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</si>
  <si>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</si>
  <si>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</si>
  <si>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</si>
  <si>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</si>
  <si>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</si>
  <si>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</si>
  <si>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</si>
  <si>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</si>
  <si>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</si>
  <si>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</si>
  <si>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</si>
  <si>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</si>
  <si>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</si>
  <si>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</si>
  <si>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</si>
  <si>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</si>
  <si>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</si>
  <si>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</si>
  <si>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</si>
  <si>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</si>
  <si>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</si>
  <si>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</si>
  <si>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</si>
  <si>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</si>
  <si>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</si>
  <si>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</si>
  <si>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</si>
  <si>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</si>
  <si>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</si>
  <si>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</si>
  <si>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</si>
  <si>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</si>
  <si>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</si>
  <si>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</si>
  <si>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</si>
  <si>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</si>
  <si>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</si>
  <si>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</si>
  <si>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</si>
  <si>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</si>
  <si>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</si>
  <si>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</si>
  <si>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</si>
  <si>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</si>
  <si>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</si>
  <si>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</si>
  <si>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</si>
  <si>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</si>
  <si>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</si>
  <si>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</si>
  <si>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</si>
  <si>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</si>
  <si>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</si>
  <si>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</si>
  <si>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</si>
  <si>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</si>
  <si>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</si>
  <si>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</si>
  <si>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</si>
  <si>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</si>
  <si>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</si>
  <si>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</si>
  <si>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</si>
  <si>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</si>
  <si>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</si>
  <si>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</si>
  <si>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</si>
  <si>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</si>
  <si>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</si>
  <si>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</si>
  <si>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</si>
  <si>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</si>
  <si>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</si>
  <si>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</si>
  <si>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</si>
  <si>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</si>
  <si>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</si>
  <si>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</si>
  <si>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</si>
  <si>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</si>
  <si>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</si>
  <si>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</si>
  <si>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</si>
  <si>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</si>
  <si>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</si>
  <si>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</si>
  <si>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</si>
  <si>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</si>
  <si>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</si>
  <si>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</si>
  <si>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</si>
  <si>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</si>
  <si>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</si>
  <si>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</si>
  <si>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</si>
  <si>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</si>
  <si>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</si>
  <si>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</si>
  <si>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</si>
  <si>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</si>
  <si>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</si>
  <si>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</si>
  <si>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</si>
  <si>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</si>
  <si>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</si>
  <si>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</si>
  <si>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</si>
  <si>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</si>
  <si>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</si>
  <si>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</si>
  <si>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</si>
  <si>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</si>
  <si>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</si>
  <si>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</si>
  <si>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</si>
  <si>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</si>
  <si>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</si>
  <si>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</si>
  <si>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</si>
  <si>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</si>
  <si>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</si>
  <si>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</si>
  <si>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</si>
  <si>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</si>
  <si>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</si>
  <si>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</si>
  <si>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</si>
  <si>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</si>
  <si>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</si>
  <si>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</si>
  <si>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</si>
  <si>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</si>
  <si>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</si>
  <si>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</si>
  <si>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</si>
  <si>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</si>
  <si>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</si>
  <si>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</si>
  <si>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</si>
  <si>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</si>
  <si>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</si>
  <si>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</si>
  <si>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</si>
  <si>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</si>
  <si>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</si>
  <si>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</si>
  <si>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</si>
  <si>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</si>
  <si>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</si>
  <si>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</si>
  <si>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</si>
  <si>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</si>
  <si>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</si>
  <si>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</si>
  <si>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</si>
  <si>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</si>
  <si>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</si>
  <si>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</si>
  <si>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</si>
  <si>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</si>
  <si>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</si>
  <si>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</si>
  <si>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</si>
  <si>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</si>
  <si>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</si>
  <si>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</si>
  <si>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</si>
  <si>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</si>
  <si>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</si>
  <si>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</si>
  <si>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</si>
  <si>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</si>
  <si>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</si>
  <si>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</si>
  <si>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</si>
  <si>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</si>
  <si>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</si>
  <si>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</si>
  <si>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</si>
  <si>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</si>
  <si>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</si>
  <si>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</si>
  <si>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</si>
  <si>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</si>
  <si>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</si>
  <si>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</si>
  <si>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</si>
  <si>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</si>
  <si>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</si>
  <si>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</si>
  <si>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</si>
  <si>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</si>
  <si>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</si>
  <si>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</si>
  <si>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</si>
  <si>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</si>
  <si>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</si>
  <si>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</si>
  <si>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</si>
  <si>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</si>
  <si>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</si>
  <si>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</si>
  <si>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</si>
  <si>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</si>
  <si>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</si>
  <si>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</si>
  <si>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</si>
  <si>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</si>
  <si>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</si>
  <si>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</si>
  <si>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</si>
  <si>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</si>
  <si>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</si>
  <si>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</si>
  <si>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</si>
  <si>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</si>
  <si>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</si>
  <si>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</si>
  <si>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</si>
  <si>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</si>
  <si>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</si>
  <si>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</si>
  <si>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</si>
  <si>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</si>
  <si>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</si>
  <si>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</si>
  <si>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</si>
  <si>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</si>
  <si>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</si>
  <si>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</si>
  <si>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</si>
  <si>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</si>
  <si>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</si>
  <si>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</si>
  <si>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</si>
  <si>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</si>
  <si>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</si>
  <si>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</si>
  <si>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</si>
  <si>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</si>
  <si>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</si>
  <si>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</si>
  <si>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</si>
  <si>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</si>
  <si>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</si>
  <si>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</si>
  <si>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</si>
  <si>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</si>
  <si>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</si>
  <si>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</si>
  <si>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</si>
  <si>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</si>
  <si>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</si>
  <si>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</si>
  <si>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</si>
  <si>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</si>
  <si>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</si>
  <si>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</si>
  <si>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</si>
  <si>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</si>
  <si>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</si>
  <si>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</si>
  <si>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</si>
  <si>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</si>
  <si>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</si>
  <si>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</si>
  <si>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</si>
  <si>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</si>
  <si>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</si>
  <si>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</si>
  <si>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</si>
  <si>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</si>
  <si>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</si>
  <si>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</si>
  <si>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</si>
  <si>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</si>
  <si>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</si>
  <si>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</si>
  <si>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</si>
  <si>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</si>
  <si>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</si>
  <si>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</si>
  <si>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</si>
  <si>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</si>
  <si>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</si>
  <si>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</si>
  <si>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</si>
  <si>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</si>
  <si>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</si>
  <si>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</si>
  <si>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</si>
  <si>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</si>
  <si>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</si>
  <si>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</si>
  <si>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</si>
  <si>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</si>
  <si>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</si>
  <si>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</si>
  <si>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</si>
  <si>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</si>
  <si>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</si>
  <si>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</si>
  <si>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</si>
  <si>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</si>
  <si>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</si>
  <si>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</si>
  <si>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</si>
  <si>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</si>
  <si>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</si>
  <si>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</si>
  <si>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</si>
  <si>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</si>
  <si>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</si>
  <si>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</si>
  <si>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</si>
  <si>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</si>
  <si>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</si>
  <si>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</si>
  <si>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</si>
  <si>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</si>
  <si>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</si>
  <si>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</si>
  <si>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</si>
  <si>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</si>
  <si>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</si>
  <si>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</si>
  <si>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</si>
  <si>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</si>
  <si>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</si>
  <si>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</si>
  <si>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</si>
  <si>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</si>
  <si>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</si>
  <si>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</si>
  <si>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</si>
  <si>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</si>
  <si>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</si>
  <si>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</si>
  <si>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</si>
  <si>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</si>
  <si>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</si>
  <si>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</si>
  <si>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</si>
  <si>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</si>
  <si>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</si>
  <si>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</si>
  <si>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</si>
  <si>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</si>
  <si>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</si>
  <si>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</si>
  <si>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</si>
  <si>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</si>
  <si>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</si>
  <si>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</si>
  <si>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</si>
  <si>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</si>
  <si>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</si>
  <si>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</si>
  <si>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</si>
  <si>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</si>
  <si>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</si>
  <si>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</si>
  <si>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</si>
  <si>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</si>
  <si>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</si>
  <si>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</si>
  <si>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</si>
  <si>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</si>
  <si>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</si>
  <si>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</si>
  <si>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</si>
  <si>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</si>
  <si>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</si>
  <si>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</si>
  <si>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</si>
  <si>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</si>
  <si>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</si>
  <si>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</si>
  <si>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</si>
  <si>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</si>
  <si>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</si>
  <si>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</si>
  <si>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</si>
  <si>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</si>
  <si>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</si>
  <si>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</si>
  <si>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</si>
  <si>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</si>
  <si>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</si>
  <si>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</si>
  <si>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</si>
  <si>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</si>
  <si>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</si>
  <si>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</si>
  <si>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</si>
  <si>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</si>
  <si>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</si>
  <si>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</si>
  <si>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</si>
  <si>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</si>
  <si>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</si>
  <si>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</si>
  <si>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</si>
  <si>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</si>
  <si>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</si>
  <si>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</si>
  <si>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</si>
  <si>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</si>
  <si>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</si>
  <si>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</si>
  <si>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</si>
  <si>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</si>
  <si>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</si>
  <si>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</si>
  <si>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</si>
  <si>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</si>
  <si>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</si>
  <si>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</si>
  <si>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</si>
  <si>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</si>
  <si>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</si>
  <si>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</si>
  <si>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</si>
  <si>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</si>
  <si>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</si>
  <si>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</si>
  <si>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</si>
  <si>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</si>
  <si>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</si>
  <si>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</si>
  <si>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</si>
  <si>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</si>
  <si>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</si>
  <si>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</si>
  <si>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</si>
  <si>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</si>
  <si>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</si>
  <si>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</si>
  <si>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</si>
  <si>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</si>
  <si>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</si>
  <si>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</si>
  <si>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</si>
  <si>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</si>
  <si>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</si>
  <si>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</si>
  <si>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</si>
  <si>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</si>
  <si>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</si>
  <si>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</si>
  <si>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</si>
  <si>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</si>
  <si>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</si>
  <si>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</si>
  <si>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</si>
  <si>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</si>
  <si>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</si>
  <si>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</si>
  <si>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</si>
  <si>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</si>
  <si>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</si>
  <si>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</si>
  <si>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</si>
  <si>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</si>
  <si>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</si>
  <si>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</si>
  <si>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</si>
  <si>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</si>
  <si>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</si>
  <si>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</si>
  <si>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</si>
  <si>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</si>
  <si>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</si>
  <si>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</si>
  <si>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</si>
  <si>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</si>
  <si>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</si>
  <si>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</si>
  <si>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</si>
  <si>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</si>
  <si>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</si>
  <si>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</si>
  <si>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</si>
  <si>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</si>
  <si>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</si>
  <si>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</si>
  <si>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</si>
  <si>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</si>
  <si>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</si>
  <si>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</si>
  <si>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</si>
  <si>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</si>
  <si>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</si>
  <si>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</si>
  <si>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</si>
  <si>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</si>
  <si>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</si>
  <si>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</si>
  <si>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</si>
  <si>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</si>
  <si>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</si>
  <si>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</si>
  <si>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</si>
  <si>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</si>
  <si>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</si>
  <si>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</si>
  <si>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</si>
  <si>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</si>
  <si>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</si>
  <si>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</si>
  <si>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</si>
  <si>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</si>
  <si>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</si>
  <si>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</si>
  <si>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</si>
  <si>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</si>
  <si>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</si>
  <si>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</si>
  <si>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</si>
  <si>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</si>
  <si>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</si>
  <si>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</si>
  <si>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</si>
  <si>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</si>
  <si>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</si>
  <si>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</si>
  <si>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</si>
  <si>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</si>
  <si>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</si>
  <si>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</si>
  <si>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</si>
  <si>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</si>
  <si>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</si>
  <si>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</si>
  <si>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</si>
  <si>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</si>
  <si>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</si>
  <si>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</si>
  <si>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</si>
  <si>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</si>
  <si>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</si>
  <si>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</si>
  <si>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</si>
  <si>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</si>
  <si>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</si>
  <si>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</si>
  <si>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</si>
  <si>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</si>
  <si>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</si>
  <si>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</si>
  <si>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</si>
  <si>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</si>
  <si>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</si>
  <si>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</si>
  <si>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</si>
  <si>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</si>
  <si>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</si>
  <si>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</si>
  <si>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</si>
  <si>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</si>
  <si>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</si>
  <si>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</si>
  <si>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</si>
  <si>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</si>
  <si>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</si>
  <si>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</si>
  <si>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</si>
  <si>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</si>
  <si>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</si>
  <si>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</si>
  <si>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</si>
  <si>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</si>
  <si>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</si>
  <si>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</si>
  <si>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</si>
  <si>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</si>
  <si>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</si>
  <si>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</si>
  <si>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</si>
  <si>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</si>
  <si>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</si>
  <si>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</si>
  <si>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</si>
  <si>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</si>
  <si>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</si>
  <si>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</si>
  <si>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</si>
  <si>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</si>
  <si>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</si>
  <si>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</si>
  <si>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</si>
  <si>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</si>
  <si>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</si>
  <si>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</si>
  <si>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</si>
  <si>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</si>
  <si>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</si>
  <si>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</si>
  <si>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</si>
  <si>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</si>
  <si>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</si>
  <si>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</si>
  <si>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</si>
  <si>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</si>
  <si>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</si>
  <si>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</si>
  <si>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</si>
  <si>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</si>
  <si>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</si>
  <si>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</si>
  <si>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</si>
  <si>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</si>
  <si>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</si>
  <si>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</si>
  <si>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</si>
  <si>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</si>
  <si>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</si>
  <si>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</si>
  <si>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</si>
  <si>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</si>
  <si>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</si>
  <si>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</si>
  <si>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</si>
  <si>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</si>
  <si>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</si>
  <si>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</si>
  <si>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</si>
  <si>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</si>
  <si>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</si>
  <si>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</si>
  <si>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</si>
  <si>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</si>
  <si>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</si>
  <si>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</si>
  <si>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</si>
  <si>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</si>
  <si>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</si>
  <si>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</si>
  <si>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</si>
  <si>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</si>
  <si>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</si>
  <si>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</si>
  <si>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</si>
  <si>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</si>
  <si>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</si>
  <si>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</si>
  <si>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</si>
  <si>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</si>
  <si>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</si>
  <si>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</si>
  <si>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</si>
  <si>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</si>
  <si>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</si>
  <si>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</si>
  <si>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</si>
  <si>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</si>
  <si>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</si>
  <si>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</si>
  <si>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</si>
  <si>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</si>
  <si>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</si>
  <si>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</si>
  <si>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</si>
  <si>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</si>
  <si>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</si>
  <si>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</si>
  <si>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</si>
  <si>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</si>
  <si>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</si>
  <si>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</si>
  <si>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</si>
  <si>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</si>
  <si>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</si>
  <si>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</si>
  <si>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</si>
  <si>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</si>
  <si>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</si>
  <si>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</si>
  <si>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</si>
  <si>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</si>
  <si>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</si>
  <si>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</si>
  <si>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</si>
  <si>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</si>
  <si>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</si>
  <si>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</si>
  <si>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</si>
  <si>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</si>
  <si>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</si>
  <si>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</si>
  <si>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</si>
  <si>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</si>
  <si>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</si>
  <si>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</si>
  <si>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</si>
  <si>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</si>
  <si>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</si>
  <si>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</si>
  <si>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</si>
  <si>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</si>
  <si>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</si>
  <si>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</si>
  <si>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</si>
  <si>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</si>
  <si>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</si>
  <si>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</si>
  <si>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</si>
  <si>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</si>
  <si>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</si>
  <si>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</si>
  <si>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</si>
  <si>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</si>
  <si>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</si>
  <si>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</si>
  <si>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</si>
  <si>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</si>
  <si>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</si>
  <si>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</si>
  <si>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</si>
  <si>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</si>
  <si>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</si>
  <si>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</si>
  <si>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</si>
  <si>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</si>
  <si>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</si>
  <si>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</si>
  <si>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</si>
  <si>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</si>
  <si>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</si>
  <si>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</si>
  <si>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</si>
  <si>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</si>
  <si>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</si>
  <si>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</si>
  <si>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</si>
  <si>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</si>
  <si>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</si>
  <si>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</si>
  <si>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</si>
  <si>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</si>
  <si>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</si>
  <si>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</si>
  <si>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</si>
  <si>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</si>
  <si>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</si>
  <si>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</si>
  <si>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</si>
  <si>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</si>
  <si>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</si>
  <si>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</si>
  <si>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</si>
  <si>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</si>
  <si>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</si>
  <si>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</si>
  <si>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</si>
  <si>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</si>
  <si>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</si>
  <si>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</si>
  <si>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</si>
  <si>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</si>
  <si>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</si>
  <si>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</si>
  <si>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</si>
  <si>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</si>
  <si>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</si>
  <si>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</si>
  <si>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</si>
  <si>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</si>
  <si>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</si>
  <si>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</si>
  <si>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</si>
  <si>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</si>
  <si>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</si>
  <si>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</si>
  <si>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</si>
  <si>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</si>
  <si>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</si>
  <si>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</si>
  <si>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</si>
  <si>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</si>
  <si>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</si>
  <si>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</si>
  <si>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</si>
  <si>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</si>
  <si>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</si>
  <si>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</si>
  <si>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</si>
  <si>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</si>
  <si>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</si>
  <si>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</si>
  <si>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</si>
  <si>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</si>
  <si>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</si>
  <si>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</si>
  <si>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</si>
  <si>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</si>
  <si>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</si>
  <si>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</si>
  <si>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</si>
  <si>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</si>
  <si>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</si>
  <si>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</si>
  <si>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</si>
  <si>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</si>
  <si>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</si>
  <si>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</si>
  <si>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</si>
  <si>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</si>
  <si>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</si>
  <si>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</si>
  <si>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</si>
  <si>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</si>
  <si>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</si>
  <si>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</si>
  <si>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</si>
  <si>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</si>
  <si>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</si>
  <si>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</si>
  <si>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</si>
  <si>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</si>
  <si>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</si>
  <si>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</si>
  <si>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</si>
  <si>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</si>
  <si>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</si>
  <si>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</si>
  <si>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</si>
  <si>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</si>
  <si>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</si>
  <si>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</si>
  <si>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</si>
  <si>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</si>
  <si>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</si>
  <si>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</si>
  <si>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</si>
  <si>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</si>
  <si>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</si>
  <si>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</si>
  <si>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</si>
  <si>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</si>
  <si>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</si>
  <si>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</si>
  <si>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</si>
  <si>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</si>
  <si>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</si>
  <si>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</si>
  <si>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</si>
  <si>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</si>
  <si>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</si>
  <si>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</si>
  <si>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</si>
  <si>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</si>
  <si>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</si>
  <si>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</si>
  <si>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</si>
  <si>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</si>
  <si>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</si>
  <si>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</si>
  <si>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</si>
  <si>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</si>
  <si>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</si>
  <si>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</si>
  <si>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</si>
  <si>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</si>
  <si>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</si>
  <si>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</si>
  <si>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</si>
  <si>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</si>
  <si>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</si>
  <si>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</si>
  <si>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</si>
  <si>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</si>
  <si>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</si>
  <si>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</si>
  <si>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</si>
  <si>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</si>
  <si>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</si>
  <si>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</si>
  <si>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</si>
  <si>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</si>
  <si>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</si>
  <si>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</si>
  <si>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</si>
  <si>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</si>
  <si>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</si>
  <si>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</si>
  <si>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</si>
  <si>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</si>
  <si>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</si>
  <si>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</si>
  <si>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</si>
  <si>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</si>
  <si>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</si>
  <si>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</si>
  <si>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</si>
  <si>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</si>
  <si>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</si>
  <si>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</si>
  <si>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</si>
  <si>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</si>
  <si>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</si>
  <si>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</si>
  <si>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</si>
  <si>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</si>
  <si>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</si>
  <si>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</si>
  <si>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</si>
  <si>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</si>
  <si>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</si>
  <si>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</si>
  <si>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</si>
  <si>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</si>
  <si>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</si>
  <si>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</si>
  <si>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</si>
  <si>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</si>
  <si>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</si>
  <si>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</si>
  <si>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</si>
  <si>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</si>
  <si>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</si>
  <si>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</si>
  <si>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</si>
  <si>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</si>
  <si>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</si>
  <si>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</si>
  <si>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</si>
  <si>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</si>
  <si>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</si>
  <si>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</si>
  <si>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</si>
  <si>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</si>
  <si>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</si>
  <si>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</si>
  <si>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</si>
  <si>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</si>
  <si>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</si>
  <si>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</si>
  <si>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</si>
  <si>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</si>
  <si>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</si>
  <si>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</si>
  <si>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</si>
  <si>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</si>
  <si>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</si>
  <si>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</si>
  <si>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</si>
  <si>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</si>
  <si>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</si>
  <si>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</si>
  <si>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</si>
  <si>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</si>
  <si>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</si>
  <si>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</si>
  <si>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</si>
  <si>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</si>
  <si>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</si>
  <si>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</si>
  <si>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</si>
  <si>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</si>
  <si>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</si>
  <si>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</si>
  <si>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</si>
  <si>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</si>
  <si>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</si>
  <si>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</si>
  <si>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</si>
  <si>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</si>
  <si>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</si>
  <si>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</si>
  <si>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</si>
  <si>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</si>
  <si>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</si>
  <si>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</si>
  <si>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</si>
  <si>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</si>
  <si>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</si>
  <si>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</si>
  <si>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</si>
  <si>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</si>
  <si>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</si>
  <si>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</si>
  <si>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</si>
  <si>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</si>
  <si>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</si>
  <si>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</si>
  <si>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</si>
  <si>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</si>
  <si>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</si>
  <si>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</si>
  <si>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</si>
  <si>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</si>
  <si>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</si>
  <si>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</si>
  <si>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</si>
  <si>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</si>
  <si>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</si>
  <si>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</si>
  <si>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</si>
  <si>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</si>
  <si>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</si>
  <si>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</si>
  <si>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</si>
  <si>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</si>
  <si>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</si>
  <si>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</si>
  <si>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</si>
  <si>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</si>
  <si>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</si>
  <si>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</si>
  <si>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</si>
  <si>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</si>
  <si>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</si>
  <si>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</si>
  <si>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</si>
  <si>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</si>
  <si>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</si>
  <si>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</si>
  <si>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</si>
  <si>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</si>
  <si>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</si>
  <si>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</si>
  <si>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</si>
  <si>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</si>
  <si>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</si>
  <si>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</si>
  <si>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</si>
  <si>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</si>
  <si>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</si>
  <si>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</si>
  <si>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</si>
  <si>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</si>
  <si>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</si>
  <si>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</si>
  <si>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</si>
  <si>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</si>
  <si>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</si>
  <si>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</si>
  <si>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</si>
  <si>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</si>
  <si>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</si>
  <si>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</si>
  <si>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</si>
  <si>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</si>
  <si>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</si>
  <si>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</si>
  <si>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</si>
  <si>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</si>
  <si>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</si>
  <si>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</si>
  <si>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</si>
  <si>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</si>
  <si>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</si>
  <si>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</si>
  <si>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</si>
  <si>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</si>
  <si>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</si>
  <si>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</si>
  <si>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</si>
  <si>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</si>
  <si>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</si>
  <si>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</si>
  <si>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</si>
  <si>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</si>
  <si>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</si>
  <si>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</si>
  <si>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</si>
  <si>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</si>
  <si>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</si>
  <si>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</si>
  <si>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</si>
  <si>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</si>
  <si>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</si>
  <si>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</si>
  <si>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</si>
  <si>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</si>
  <si>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</si>
  <si>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</si>
  <si>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</si>
  <si>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</si>
  <si>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</si>
  <si>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</si>
  <si>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</si>
  <si>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</si>
  <si>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</si>
  <si>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</si>
  <si>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</si>
  <si>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</si>
  <si>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</si>
  <si>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</si>
  <si>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</si>
  <si>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</si>
  <si>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</si>
  <si>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</si>
  <si>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</si>
  <si>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</si>
  <si>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</si>
  <si>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</si>
  <si>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</si>
  <si>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</si>
  <si>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</si>
  <si>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</si>
  <si>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</si>
  <si>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</si>
  <si>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</si>
  <si>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</si>
  <si>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</si>
  <si>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</si>
  <si>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</si>
  <si>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</si>
  <si>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</si>
  <si>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</si>
  <si>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</si>
  <si>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</si>
  <si>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</si>
  <si>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</si>
  <si>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</si>
  <si>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</si>
  <si>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</si>
  <si>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</si>
  <si>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</si>
  <si>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</si>
  <si>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</si>
  <si>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</si>
  <si>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</si>
  <si>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</si>
  <si>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</si>
  <si>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</si>
  <si>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</si>
  <si>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</si>
  <si>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</si>
  <si>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</si>
  <si>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</si>
  <si>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</si>
  <si>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</si>
  <si>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</si>
  <si>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</si>
  <si>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</si>
  <si>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</si>
  <si>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</si>
  <si>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</si>
  <si>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</si>
  <si>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</si>
  <si>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</si>
  <si>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</si>
  <si>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</si>
  <si>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</si>
  <si>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</si>
  <si>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</si>
  <si>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</si>
  <si>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</si>
  <si>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</si>
  <si>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</si>
  <si>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</si>
  <si>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</si>
  <si>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</si>
  <si>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</si>
  <si>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</si>
  <si>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</si>
  <si>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</si>
  <si>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</si>
  <si>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</si>
  <si>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</si>
  <si>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</si>
  <si>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</si>
  <si>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</si>
  <si>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</si>
  <si>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</si>
  <si>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</si>
  <si>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</si>
  <si>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</si>
  <si>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</si>
  <si>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</si>
  <si>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</si>
  <si>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</si>
  <si>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</si>
  <si>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</si>
  <si>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</si>
  <si>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</si>
  <si>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</si>
  <si>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</si>
  <si>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</si>
  <si>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</si>
  <si>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</si>
  <si>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</si>
  <si>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</si>
  <si>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</si>
  <si>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</si>
  <si>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</si>
  <si>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</si>
  <si>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</si>
  <si>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</si>
  <si>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</si>
  <si>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</si>
  <si>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</si>
  <si>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</si>
  <si>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</si>
  <si>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</si>
  <si>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</si>
  <si>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</si>
  <si>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</si>
  <si>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</si>
  <si>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</si>
  <si>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</si>
  <si>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</si>
  <si>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</si>
  <si>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</si>
  <si>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</si>
  <si>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</si>
  <si>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</si>
  <si>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</si>
  <si>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</si>
  <si>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</si>
  <si>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</si>
  <si>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</si>
  <si>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</si>
  <si>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</si>
  <si>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</si>
  <si>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</si>
  <si>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</si>
  <si>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</si>
  <si>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</si>
  <si>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</si>
  <si>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</si>
  <si>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</si>
  <si>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</si>
  <si>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</si>
  <si>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</si>
  <si>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</si>
  <si>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</si>
  <si>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</si>
  <si>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</si>
  <si>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</si>
  <si>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</si>
  <si>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</si>
  <si>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</si>
  <si>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</si>
  <si>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</si>
  <si>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</si>
  <si>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</si>
  <si>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</si>
  <si>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</si>
  <si>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</si>
  <si>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</si>
  <si>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</si>
  <si>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</si>
  <si>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</si>
  <si>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</si>
  <si>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</si>
  <si>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</si>
  <si>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</si>
  <si>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</si>
  <si>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</si>
  <si>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</si>
  <si>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</si>
  <si>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</si>
  <si>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</si>
  <si>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</si>
  <si>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</si>
  <si>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</si>
  <si>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</si>
  <si>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</si>
  <si>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</si>
  <si>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</si>
  <si>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</si>
  <si>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</si>
  <si>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</si>
  <si>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</si>
  <si>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</si>
  <si>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</si>
  <si>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</si>
  <si>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</si>
  <si>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</si>
  <si>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</si>
  <si>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</si>
  <si>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</si>
  <si>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</si>
  <si>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</si>
  <si>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</si>
  <si>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</si>
  <si>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</si>
  <si>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</si>
  <si>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</si>
  <si>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</si>
  <si>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</si>
  <si>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</si>
  <si>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</si>
  <si>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</si>
  <si>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</si>
  <si>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</si>
  <si>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</si>
  <si>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</si>
  <si>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</si>
  <si>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</si>
  <si>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</si>
  <si>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</si>
  <si>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</si>
  <si>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</si>
  <si>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</si>
  <si>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</si>
  <si>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</si>
  <si>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</si>
  <si>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</si>
  <si>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</si>
  <si>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</si>
  <si>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</si>
  <si>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</si>
  <si>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</si>
  <si>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</si>
  <si>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</si>
  <si>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</si>
  <si>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</si>
  <si>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</si>
  <si>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</si>
  <si>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</si>
  <si>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</si>
  <si>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</si>
  <si>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</si>
  <si>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</si>
  <si>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</si>
  <si>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</si>
  <si>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</si>
  <si>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</si>
  <si>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</si>
  <si>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</si>
  <si>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</si>
  <si>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</si>
  <si>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</si>
  <si>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</si>
  <si>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</si>
  <si>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</si>
  <si>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</si>
  <si>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</si>
  <si>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</si>
  <si>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</si>
  <si>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</si>
  <si>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</si>
  <si>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</si>
  <si>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</si>
  <si>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</si>
  <si>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</si>
  <si>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</si>
  <si>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</si>
  <si>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</si>
  <si>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</si>
  <si>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</si>
  <si>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</si>
  <si>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</si>
  <si>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</si>
  <si>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</si>
  <si>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</si>
  <si>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</si>
  <si>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</si>
  <si>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</si>
  <si>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</si>
  <si>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</si>
  <si>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</si>
  <si>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</si>
  <si>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</si>
  <si>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</si>
  <si>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</si>
  <si>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</si>
  <si>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</si>
  <si>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</si>
  <si>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</si>
  <si>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</si>
  <si>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</si>
  <si>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</si>
  <si>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</si>
  <si>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</si>
  <si>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</si>
  <si>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</si>
  <si>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</si>
  <si>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</si>
  <si>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</si>
  <si>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</si>
  <si>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</si>
  <si>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</si>
  <si>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</si>
  <si>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</si>
  <si>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</si>
  <si>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</si>
  <si>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</si>
  <si>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</si>
  <si>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</si>
  <si>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</si>
  <si>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</si>
  <si>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</si>
  <si>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</si>
  <si>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</si>
  <si>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</si>
  <si>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</si>
  <si>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</si>
  <si>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</si>
  <si>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</si>
  <si>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</si>
  <si>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</si>
  <si>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</si>
  <si>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</si>
  <si>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</si>
  <si>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</si>
  <si>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</si>
  <si>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</si>
  <si>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</si>
  <si>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</si>
  <si>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</si>
  <si>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</si>
  <si>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</si>
  <si>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</si>
  <si>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</si>
  <si>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</si>
  <si>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</si>
  <si>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</si>
  <si>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</si>
  <si>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</si>
  <si>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</si>
  <si>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</si>
  <si>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</si>
  <si>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</si>
  <si>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</si>
  <si>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</si>
  <si>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</si>
  <si>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</si>
  <si>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</si>
  <si>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</si>
  <si>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</si>
  <si>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</si>
  <si>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</si>
  <si>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</si>
  <si>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</si>
  <si>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</si>
  <si>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</si>
  <si>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</si>
  <si>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</si>
  <si>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</si>
  <si>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</si>
  <si>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</si>
  <si>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</si>
  <si>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</si>
  <si>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</si>
  <si>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</si>
  <si>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</si>
  <si>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</si>
  <si>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</si>
  <si>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</si>
  <si>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</si>
  <si>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</si>
  <si>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</si>
  <si>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</si>
  <si>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</si>
  <si>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</si>
  <si>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</si>
  <si>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</si>
  <si>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</si>
  <si>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</si>
  <si>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</si>
  <si>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</si>
  <si>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</si>
  <si>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</si>
  <si>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</si>
  <si>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</si>
  <si>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</si>
  <si>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</si>
  <si>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</si>
  <si>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</si>
  <si>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</si>
  <si>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</si>
  <si>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</si>
  <si>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</si>
  <si>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</si>
  <si>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</si>
  <si>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</si>
  <si>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</si>
  <si>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</si>
  <si>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</si>
  <si>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</si>
  <si>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</si>
  <si>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</si>
  <si>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</si>
  <si>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</si>
  <si>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</si>
  <si>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</si>
  <si>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</si>
  <si>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</si>
  <si>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</si>
  <si>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</si>
  <si>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</si>
  <si>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</si>
  <si>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</si>
  <si>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</si>
  <si>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</si>
  <si>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</si>
  <si>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</si>
  <si>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</si>
  <si>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</si>
  <si>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</si>
  <si>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</si>
  <si>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</si>
  <si>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</si>
  <si>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</si>
  <si>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</si>
  <si>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</si>
  <si>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</si>
  <si>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</si>
  <si>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</si>
  <si>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</si>
  <si>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</si>
  <si>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</si>
  <si>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</si>
  <si>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</si>
  <si>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</si>
  <si>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</si>
  <si>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</si>
  <si>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</si>
  <si>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</si>
  <si>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</si>
  <si>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</si>
  <si>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</si>
  <si>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</si>
  <si>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</si>
  <si>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</si>
  <si>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</si>
  <si>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</si>
  <si>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</si>
  <si>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</si>
  <si>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</si>
  <si>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</si>
  <si>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</si>
  <si>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</si>
  <si>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</si>
  <si>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</si>
  <si>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</si>
  <si>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</si>
  <si>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</si>
  <si>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</si>
  <si>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</si>
  <si>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</si>
  <si>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</si>
  <si>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</si>
  <si>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</si>
  <si>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</si>
  <si>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</si>
  <si>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</si>
  <si>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</si>
  <si>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</si>
  <si>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</si>
  <si>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</si>
  <si>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</si>
  <si>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</si>
  <si>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</si>
  <si>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</si>
  <si>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</si>
  <si>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</si>
  <si>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</si>
  <si>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</si>
  <si>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</si>
  <si>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</si>
  <si>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</si>
  <si>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</si>
  <si>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</si>
  <si>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</si>
  <si>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</si>
  <si>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</si>
  <si>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</si>
  <si>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</si>
  <si>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</si>
  <si>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</si>
  <si>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</si>
  <si>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</si>
  <si>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</si>
  <si>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</si>
  <si>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</si>
  <si>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</si>
  <si>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</si>
  <si>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</si>
  <si>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</si>
  <si>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</si>
  <si>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</si>
  <si>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</si>
  <si>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</si>
  <si>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</si>
  <si>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</si>
  <si>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</si>
  <si>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</si>
  <si>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</si>
  <si>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</si>
  <si>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</si>
  <si>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</si>
  <si>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</si>
  <si>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</si>
  <si>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</si>
  <si>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</si>
  <si>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</si>
  <si>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</si>
  <si>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</si>
  <si>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</si>
  <si>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</si>
  <si>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</si>
  <si>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</si>
  <si>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</si>
  <si>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</si>
  <si>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</si>
  <si>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</si>
  <si>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</si>
  <si>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</si>
  <si>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</si>
  <si>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</si>
  <si>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</si>
  <si>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</si>
  <si>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</si>
  <si>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</si>
  <si>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</si>
  <si>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</si>
  <si>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</si>
  <si>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</si>
  <si>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</si>
  <si>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</si>
  <si>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</si>
  <si>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</si>
  <si>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</si>
  <si>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</si>
  <si>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</si>
  <si>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</si>
  <si>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</si>
  <si>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</si>
  <si>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</si>
  <si>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</si>
  <si>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</si>
  <si>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</si>
  <si>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</si>
  <si>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</si>
  <si>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</si>
  <si>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</si>
  <si>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</si>
  <si>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</si>
  <si>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</si>
  <si>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</si>
  <si>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</si>
  <si>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</si>
  <si>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</si>
  <si>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</si>
  <si>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</si>
  <si>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</si>
  <si>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</si>
  <si>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</si>
  <si>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</si>
  <si>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</si>
  <si>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</si>
  <si>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</si>
  <si>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</si>
  <si>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</si>
  <si>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</si>
  <si>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</si>
  <si>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</si>
  <si>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</si>
  <si>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</si>
  <si>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</si>
  <si>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</si>
  <si>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</si>
  <si>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</si>
  <si>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</si>
  <si>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</si>
  <si>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</si>
  <si>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</si>
  <si>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</si>
  <si>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</si>
  <si>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</si>
  <si>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</si>
  <si>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</si>
  <si>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</si>
  <si>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</si>
  <si>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</si>
  <si>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</si>
  <si>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</si>
  <si>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</si>
  <si>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</si>
  <si>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</si>
  <si>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</si>
  <si>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</si>
  <si>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</si>
  <si>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</si>
  <si>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</si>
  <si>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</si>
  <si>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</si>
  <si>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</si>
  <si>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</si>
  <si>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</si>
  <si>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</si>
  <si>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</si>
  <si>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</si>
  <si>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</si>
  <si>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</si>
  <si>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</si>
  <si>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</si>
  <si>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</si>
  <si>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</si>
  <si>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</si>
  <si>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</si>
  <si>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</si>
  <si>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</si>
  <si>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</si>
  <si>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</si>
  <si>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</si>
  <si>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</si>
  <si>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</si>
  <si>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</si>
  <si>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</si>
  <si>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</si>
  <si>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</si>
  <si>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</si>
  <si>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</si>
  <si>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</si>
  <si>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</si>
  <si>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</si>
  <si>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</si>
  <si>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</si>
  <si>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</si>
  <si>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</si>
  <si>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</si>
  <si>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</si>
  <si>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</si>
  <si>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</si>
  <si>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</si>
  <si>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</si>
  <si>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</si>
  <si>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</si>
  <si>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</si>
  <si>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</si>
  <si>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</si>
  <si>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</si>
  <si>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</si>
  <si>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</si>
  <si>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</si>
  <si>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</si>
  <si>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</si>
  <si>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</si>
  <si>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</si>
  <si>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</si>
  <si>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</si>
  <si>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</si>
  <si>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</si>
  <si>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</si>
  <si>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</si>
  <si>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</si>
  <si>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</si>
  <si>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</si>
  <si>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</si>
  <si>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</si>
  <si>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</si>
  <si>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</si>
  <si>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</si>
  <si>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</si>
  <si>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</si>
  <si>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</si>
  <si>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</si>
  <si>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</si>
  <si>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</si>
  <si>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</si>
  <si>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</si>
  <si>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</si>
  <si>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</si>
  <si>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</si>
  <si>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</si>
  <si>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</si>
  <si>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</si>
  <si>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</si>
  <si>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</si>
  <si>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</si>
  <si>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</si>
  <si>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</si>
  <si>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</si>
  <si>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</si>
  <si>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</si>
  <si>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</si>
  <si>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</si>
  <si>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</si>
  <si>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</si>
  <si>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</si>
  <si>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</si>
  <si>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</si>
  <si>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</si>
  <si>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</si>
  <si>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</si>
  <si>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</si>
  <si>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</si>
  <si>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</si>
  <si>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</si>
  <si>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</si>
  <si>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</si>
  <si>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</si>
  <si>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</si>
  <si>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</si>
  <si>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</si>
  <si>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</si>
  <si>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</si>
  <si>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</si>
  <si>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</si>
  <si>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</si>
  <si>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</si>
  <si>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</si>
  <si>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</si>
  <si>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</si>
  <si>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</si>
  <si>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</si>
  <si>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</si>
  <si>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</si>
  <si>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</si>
  <si>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</si>
  <si>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</si>
  <si>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</si>
  <si>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</si>
  <si>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</si>
  <si>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</si>
  <si>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</si>
  <si>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</si>
  <si>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</si>
  <si>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</si>
  <si>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</si>
  <si>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</si>
  <si>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</si>
  <si>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</si>
  <si>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</si>
  <si>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</si>
  <si>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</si>
  <si>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</si>
  <si>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</si>
  <si>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</si>
  <si>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</si>
  <si>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</si>
  <si>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</si>
  <si>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</si>
  <si>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</si>
  <si>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</si>
  <si>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</si>
  <si>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</si>
  <si>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</si>
  <si>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</si>
  <si>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</si>
  <si>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</si>
  <si>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</si>
  <si>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</si>
  <si>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</si>
  <si>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</si>
  <si>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</si>
  <si>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</si>
  <si>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</si>
  <si>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</si>
  <si>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</si>
  <si>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</si>
  <si>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</si>
  <si>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</si>
  <si>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</si>
  <si>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</si>
  <si>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</si>
  <si>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</si>
  <si>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</si>
  <si>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</si>
  <si>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</si>
  <si>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</si>
  <si>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</si>
  <si>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</si>
  <si>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</si>
  <si>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</si>
  <si>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</si>
  <si>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</si>
  <si>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</si>
  <si>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</si>
  <si>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</si>
  <si>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</si>
  <si>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</si>
  <si>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</si>
  <si>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</si>
  <si>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</si>
  <si>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</si>
  <si>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</si>
  <si>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</si>
  <si>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</si>
  <si>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</si>
  <si>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</si>
  <si>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</si>
  <si>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</si>
  <si>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</si>
  <si>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</si>
  <si>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</si>
  <si>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</si>
  <si>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</si>
  <si>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</si>
  <si>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</si>
  <si>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</si>
  <si>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</si>
  <si>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</si>
  <si>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</si>
  <si>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</si>
  <si>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</si>
  <si>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</si>
  <si>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</si>
  <si>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</si>
  <si>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</si>
  <si>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</si>
  <si>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</si>
  <si>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</si>
  <si>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</si>
  <si>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</si>
  <si>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</si>
  <si>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</si>
  <si>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</si>
  <si>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</si>
  <si>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</si>
  <si>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</si>
  <si>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</si>
  <si>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</si>
  <si>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</si>
  <si>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</si>
  <si>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</si>
  <si>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</si>
  <si>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</si>
  <si>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</si>
  <si>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</si>
  <si>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</si>
  <si>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</si>
  <si>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</si>
  <si>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</si>
  <si>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</si>
  <si>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</si>
  <si>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</si>
  <si>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</si>
  <si>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</si>
  <si>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</si>
  <si>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</si>
  <si>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</si>
  <si>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</si>
  <si>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</si>
  <si>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</si>
  <si>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</si>
  <si>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</si>
  <si>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</si>
  <si>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</si>
  <si>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</si>
  <si>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</si>
  <si>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</si>
  <si>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</si>
  <si>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</si>
  <si>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</si>
  <si>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</si>
  <si>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</si>
  <si>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</si>
  <si>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</si>
  <si>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</si>
  <si>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</si>
  <si>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</si>
  <si>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</si>
  <si>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</si>
  <si>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</si>
  <si>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</si>
  <si>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</si>
  <si>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</si>
  <si>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</si>
  <si>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</si>
  <si>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</si>
  <si>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</si>
  <si>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</si>
  <si>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</si>
  <si>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</si>
  <si>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</si>
  <si>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</si>
  <si>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</si>
  <si>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</si>
  <si>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</si>
  <si>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</si>
  <si>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</si>
  <si>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</si>
  <si>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</si>
  <si>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</si>
  <si>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</si>
  <si>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</si>
  <si>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</si>
  <si>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</si>
  <si>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</si>
  <si>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</si>
  <si>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</si>
  <si>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</si>
  <si>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</si>
  <si>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</si>
  <si>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</si>
  <si>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</si>
  <si>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</si>
  <si>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</si>
  <si>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</si>
  <si>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</si>
  <si>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</si>
  <si>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</si>
  <si>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</si>
  <si>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</si>
  <si>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</si>
  <si>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</si>
  <si>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</si>
  <si>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</si>
  <si>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</si>
  <si>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</si>
  <si>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</si>
  <si>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</si>
  <si>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</si>
  <si>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</si>
  <si>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</si>
  <si>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</si>
  <si>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</si>
  <si>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</si>
  <si>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</si>
  <si>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</si>
  <si>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</si>
  <si>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</si>
  <si>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</si>
  <si>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</si>
  <si>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</si>
  <si>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</si>
  <si>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</si>
  <si>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</si>
  <si>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</si>
  <si>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</si>
  <si>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</si>
  <si>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</si>
  <si>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</si>
  <si>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</si>
  <si>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</si>
  <si>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</si>
  <si>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</si>
  <si>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</si>
  <si>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</si>
  <si>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</si>
  <si>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</si>
  <si>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</si>
  <si>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</si>
  <si>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</si>
  <si>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</si>
  <si>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</si>
  <si>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</si>
  <si>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</si>
  <si>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</si>
  <si>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</si>
  <si>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</si>
  <si>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</si>
  <si>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</si>
  <si>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</si>
  <si>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</si>
  <si>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</si>
  <si>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</si>
  <si>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</si>
  <si>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</si>
  <si>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</si>
  <si>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</si>
  <si>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</si>
  <si>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</si>
  <si>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</si>
  <si>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</si>
  <si>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</si>
  <si>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</si>
  <si>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</si>
  <si>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</si>
  <si>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</si>
  <si>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</si>
  <si>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</si>
  <si>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</si>
  <si>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</si>
  <si>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</si>
  <si>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</si>
  <si>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</si>
  <si>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</si>
  <si>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</si>
  <si>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</si>
  <si>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</si>
  <si>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</si>
  <si>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</si>
  <si>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</si>
  <si>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</si>
  <si>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</si>
  <si>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</si>
  <si>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</si>
  <si>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</si>
  <si>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</si>
  <si>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</si>
  <si>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</si>
  <si>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</si>
  <si>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</si>
  <si>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</si>
  <si>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</si>
  <si>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</si>
  <si>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</si>
  <si>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</si>
  <si>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</si>
  <si>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</si>
  <si>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</si>
  <si>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</si>
  <si>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</si>
  <si>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</si>
  <si>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</si>
  <si>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</si>
  <si>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</si>
  <si>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</si>
  <si>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</si>
  <si>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</si>
  <si>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</si>
  <si>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</si>
  <si>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</si>
  <si>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</si>
  <si>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</si>
  <si>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</si>
  <si>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</si>
  <si>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</si>
  <si>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</si>
  <si>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</si>
  <si>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</si>
  <si>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</si>
  <si>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</si>
  <si>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</si>
  <si>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</si>
  <si>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</si>
  <si>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</si>
  <si>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</si>
  <si>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</si>
  <si>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</si>
  <si>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</si>
  <si>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</si>
  <si>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</si>
  <si>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</si>
  <si>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</si>
  <si>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</si>
  <si>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</si>
  <si>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</si>
  <si>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</si>
  <si>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</si>
  <si>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</si>
  <si>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</si>
  <si>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</si>
  <si>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</si>
  <si>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</si>
  <si>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</si>
  <si>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</si>
  <si>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</si>
  <si>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</si>
  <si>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</si>
  <si>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</si>
  <si>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</si>
  <si>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</si>
  <si>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</si>
  <si>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</si>
  <si>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</si>
  <si>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</si>
  <si>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</si>
  <si>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</si>
  <si>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</si>
  <si>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</si>
  <si>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</si>
  <si>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</si>
  <si>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</si>
  <si>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</si>
  <si>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</si>
  <si>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</si>
  <si>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</si>
  <si>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</si>
  <si>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</si>
  <si>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</si>
  <si>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</si>
  <si>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</si>
  <si>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</si>
  <si>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</si>
  <si>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</si>
  <si>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</si>
  <si>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</si>
  <si>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</si>
  <si>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</si>
  <si>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</si>
  <si>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</si>
  <si>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</si>
  <si>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</si>
  <si>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</si>
  <si>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</si>
  <si>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</si>
  <si>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</si>
  <si>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</si>
  <si>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</si>
  <si>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</si>
  <si>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</si>
  <si>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</si>
  <si>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</si>
  <si>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</si>
  <si>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</si>
  <si>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</si>
  <si>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</si>
  <si>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</si>
  <si>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</si>
  <si>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</si>
  <si>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</si>
  <si>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</si>
  <si>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</si>
  <si>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</si>
  <si>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</si>
  <si>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</si>
  <si>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</si>
  <si>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</si>
  <si>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</si>
  <si>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</si>
  <si>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</si>
  <si>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</si>
  <si>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</si>
  <si>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</si>
  <si>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</si>
  <si>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</si>
  <si>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</si>
  <si>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</si>
  <si>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</si>
  <si>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</si>
  <si>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</si>
  <si>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</si>
  <si>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</si>
  <si>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</si>
  <si>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</si>
  <si>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</si>
  <si>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</si>
  <si>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</si>
  <si>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2021-18-10000534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</si>
  <si>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</si>
  <si>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</si>
  <si>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144</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</si>
  <si>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</si>
  <si>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171</t>
  </si>
  <si>
    <t>01/11/2014</t>
  </si>
  <si>
    <t>31/12/2014</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</si>
  <si>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</si>
  <si>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072</t>
  </si>
  <si>
    <t>22/01/2014</t>
  </si>
  <si>
    <t>31/01/2015</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</si>
  <si>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</si>
  <si>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19/01/2019</t>
  </si>
  <si>
    <t>22/12/2019</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</si>
  <si>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</si>
  <si>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200</t>
  </si>
  <si>
    <t>22/12/2014</t>
  </si>
  <si>
    <t>30/12/2015</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</si>
  <si>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</si>
  <si>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088</t>
  </si>
  <si>
    <t>25/01/2016</t>
  </si>
  <si>
    <t>15/12/2016</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</si>
  <si>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</si>
  <si>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296</t>
  </si>
  <si>
    <t>16/12/2016</t>
  </si>
  <si>
    <t>15/12/2017</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</si>
  <si>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</si>
  <si>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316</t>
  </si>
  <si>
    <t>16/12/2017</t>
  </si>
  <si>
    <t>31/10/2018</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</si>
  <si>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</si>
  <si>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166</t>
  </si>
  <si>
    <t>01/11/2018</t>
  </si>
  <si>
    <t>07/12/2018</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</si>
  <si>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</si>
  <si>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146</t>
  </si>
  <si>
    <t>192</t>
  </si>
  <si>
    <t>18/12/2014</t>
  </si>
  <si>
    <t>091</t>
  </si>
  <si>
    <t>26/01/2016</t>
  </si>
  <si>
    <t>298</t>
  </si>
  <si>
    <t>319</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</si>
  <si>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</si>
  <si>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</si>
  <si>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</si>
  <si>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</si>
  <si>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</si>
  <si>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</si>
  <si>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</si>
  <si>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</si>
  <si>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</si>
  <si>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</si>
  <si>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</si>
  <si>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</si>
  <si>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</si>
  <si>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</si>
  <si>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olares41@hotmail.com</t>
  </si>
  <si>
    <t>Carrera 9 N. 9 - 14 BARRIO El Prado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</si>
</sst>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404</v>
      </c>
      <c r="I15" s="32" t="s">
        <v>2624</v>
      </c>
      <c r="J15" s="108" t="s">
        <v>2626</v>
      </c>
      <c r="L15" s="218" t="s">
        <v>8</v>
      </c>
      <c r="M15" s="218"/>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9">
        <v>900629451</v>
      </c>
      <c r="C20" s="5"/>
      <c r="D20" s="73"/>
      <c r="E20" s="5"/>
      <c r="F20" s="5"/>
      <c r="G20" s="5"/>
      <c r="H20" s="237"/>
      <c r="I20" s="143" t="s">
        <v>404</v>
      </c>
      <c r="J20" s="144" t="s">
        <v>413</v>
      </c>
      <c r="K20" s="145">
        <v>2166469837</v>
      </c>
      <c r="L20" s="146">
        <v>44243</v>
      </c>
      <c r="M20" s="146">
        <v>44561</v>
      </c>
      <c r="N20" s="129">
        <f>+(M20-L20)/30</f>
        <v>10.6</v>
      </c>
      <c r="O20" s="132"/>
      <c r="U20" s="128"/>
      <c r="V20" s="105">
        <f ca="1">NOW()</f>
        <v>44194.038890625001</v>
      </c>
      <c r="W20" s="105">
        <f ca="1">NOW()</f>
        <v>44194.038890625001</v>
      </c>
    </row>
    <row r="21" spans="1:23" ht="30" customHeight="1" outlineLevel="1" x14ac:dyDescent="0.25">
      <c r="A21" s="9"/>
      <c r="B21" s="71"/>
      <c r="C21" s="5"/>
      <c r="D21" s="5"/>
      <c r="E21" s="5"/>
      <c r="F21" s="5"/>
      <c r="G21" s="5"/>
      <c r="H21" s="70"/>
      <c r="I21" s="143" t="s">
        <v>404</v>
      </c>
      <c r="J21" s="144" t="s">
        <v>415</v>
      </c>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FUNDACION INTEGRAL PARA EL DESARROLLO J.S.G.</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2677</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2678</v>
      </c>
      <c r="C48" s="111" t="s">
        <v>31</v>
      </c>
      <c r="D48" s="115" t="s">
        <v>2679</v>
      </c>
      <c r="E48" s="139">
        <v>41518</v>
      </c>
      <c r="F48" s="139">
        <v>41943</v>
      </c>
      <c r="G48" s="154">
        <f>IF(AND(E48&lt;&gt;"",F48&lt;&gt;""),((F48-E48)/30),"")</f>
        <v>14.166666666666666</v>
      </c>
      <c r="H48" s="116" t="s">
        <v>2680</v>
      </c>
      <c r="I48" s="112" t="s">
        <v>404</v>
      </c>
      <c r="J48" s="112" t="s">
        <v>413</v>
      </c>
      <c r="K48" s="117">
        <v>2618465347</v>
      </c>
      <c r="L48" s="113" t="s">
        <v>1148</v>
      </c>
      <c r="M48" s="114">
        <v>1</v>
      </c>
      <c r="N48" s="113" t="s">
        <v>27</v>
      </c>
      <c r="O48" s="113" t="s">
        <v>1148</v>
      </c>
      <c r="P48" s="78"/>
    </row>
    <row r="49" spans="1:16" s="6" customFormat="1" ht="24.75" customHeight="1" x14ac:dyDescent="0.25">
      <c r="A49" s="137">
        <v>2</v>
      </c>
      <c r="B49" s="116" t="s">
        <v>2678</v>
      </c>
      <c r="C49" s="118" t="s">
        <v>31</v>
      </c>
      <c r="D49" s="115" t="s">
        <v>2679</v>
      </c>
      <c r="E49" s="139">
        <v>41518</v>
      </c>
      <c r="F49" s="139">
        <v>41943</v>
      </c>
      <c r="G49" s="154">
        <f t="shared" ref="G49:G50" si="2">IF(AND(E49&lt;&gt;"",F49&lt;&gt;""),((F49-E49)/30),"")</f>
        <v>14.166666666666666</v>
      </c>
      <c r="H49" s="116" t="s">
        <v>2680</v>
      </c>
      <c r="I49" s="112" t="s">
        <v>404</v>
      </c>
      <c r="J49" s="112" t="s">
        <v>406</v>
      </c>
      <c r="K49" s="117">
        <v>2618465347</v>
      </c>
      <c r="L49" s="118" t="s">
        <v>1148</v>
      </c>
      <c r="M49" s="114">
        <v>1</v>
      </c>
      <c r="N49" s="118" t="s">
        <v>27</v>
      </c>
      <c r="O49" s="118" t="s">
        <v>1148</v>
      </c>
      <c r="P49" s="78"/>
    </row>
    <row r="50" spans="1:16" s="6" customFormat="1" ht="24.75" customHeight="1" x14ac:dyDescent="0.25">
      <c r="A50" s="137">
        <v>3</v>
      </c>
      <c r="B50" s="116" t="s">
        <v>2678</v>
      </c>
      <c r="C50" s="118" t="s">
        <v>31</v>
      </c>
      <c r="D50" s="115" t="s">
        <v>2681</v>
      </c>
      <c r="E50" s="139" t="s">
        <v>2682</v>
      </c>
      <c r="F50" s="139" t="s">
        <v>2683</v>
      </c>
      <c r="G50" s="154">
        <f t="shared" si="2"/>
        <v>2</v>
      </c>
      <c r="H50" s="116" t="s">
        <v>2684</v>
      </c>
      <c r="I50" s="112" t="s">
        <v>404</v>
      </c>
      <c r="J50" s="112" t="s">
        <v>413</v>
      </c>
      <c r="K50" s="117">
        <v>348335794</v>
      </c>
      <c r="L50" s="118" t="s">
        <v>1148</v>
      </c>
      <c r="M50" s="114">
        <v>1</v>
      </c>
      <c r="N50" s="118" t="s">
        <v>27</v>
      </c>
      <c r="O50" s="118" t="s">
        <v>1148</v>
      </c>
      <c r="P50" s="78"/>
    </row>
    <row r="51" spans="1:16" s="6" customFormat="1" ht="24.75" customHeight="1" outlineLevel="1" x14ac:dyDescent="0.25">
      <c r="A51" s="137">
        <v>4</v>
      </c>
      <c r="B51" s="116" t="s">
        <v>2678</v>
      </c>
      <c r="C51" s="118" t="s">
        <v>31</v>
      </c>
      <c r="D51" s="115" t="s">
        <v>2681</v>
      </c>
      <c r="E51" s="139" t="s">
        <v>2682</v>
      </c>
      <c r="F51" s="139" t="s">
        <v>2683</v>
      </c>
      <c r="G51" s="154">
        <f t="shared" ref="G51:G107" si="3">IF(AND(E51&lt;&gt;"",F51&lt;&gt;""),((F51-E51)/30),"")</f>
        <v>2</v>
      </c>
      <c r="H51" s="116" t="s">
        <v>2684</v>
      </c>
      <c r="I51" s="112" t="s">
        <v>404</v>
      </c>
      <c r="J51" s="112" t="s">
        <v>406</v>
      </c>
      <c r="K51" s="117">
        <v>348335794</v>
      </c>
      <c r="L51" s="118" t="s">
        <v>1148</v>
      </c>
      <c r="M51" s="114">
        <v>1</v>
      </c>
      <c r="N51" s="118" t="s">
        <v>27</v>
      </c>
      <c r="O51" s="118" t="s">
        <v>1148</v>
      </c>
      <c r="P51" s="78"/>
    </row>
    <row r="52" spans="1:16" s="7" customFormat="1" ht="24.75" customHeight="1" outlineLevel="1" x14ac:dyDescent="0.25">
      <c r="A52" s="138">
        <v>5</v>
      </c>
      <c r="B52" s="116" t="s">
        <v>2678</v>
      </c>
      <c r="C52" s="118" t="s">
        <v>31</v>
      </c>
      <c r="D52" s="115" t="s">
        <v>2685</v>
      </c>
      <c r="E52" s="139" t="s">
        <v>2686</v>
      </c>
      <c r="F52" s="139" t="s">
        <v>2687</v>
      </c>
      <c r="G52" s="154">
        <f t="shared" si="3"/>
        <v>12.466666666666667</v>
      </c>
      <c r="H52" s="116" t="s">
        <v>2688</v>
      </c>
      <c r="I52" s="115" t="s">
        <v>404</v>
      </c>
      <c r="J52" s="112" t="s">
        <v>413</v>
      </c>
      <c r="K52" s="117">
        <v>544653669</v>
      </c>
      <c r="L52" s="118" t="s">
        <v>1148</v>
      </c>
      <c r="M52" s="114">
        <v>1</v>
      </c>
      <c r="N52" s="118" t="s">
        <v>27</v>
      </c>
      <c r="O52" s="118" t="s">
        <v>1148</v>
      </c>
      <c r="P52" s="79"/>
    </row>
    <row r="53" spans="1:16" s="7" customFormat="1" ht="24.75" customHeight="1" outlineLevel="1" x14ac:dyDescent="0.25">
      <c r="A53" s="138">
        <v>6</v>
      </c>
      <c r="B53" s="116" t="s">
        <v>2678</v>
      </c>
      <c r="C53" s="118" t="s">
        <v>31</v>
      </c>
      <c r="D53" s="115" t="s">
        <v>2685</v>
      </c>
      <c r="E53" s="139" t="s">
        <v>2686</v>
      </c>
      <c r="F53" s="139" t="s">
        <v>2687</v>
      </c>
      <c r="G53" s="154">
        <f t="shared" si="3"/>
        <v>12.466666666666667</v>
      </c>
      <c r="H53" s="116" t="s">
        <v>2688</v>
      </c>
      <c r="I53" s="115" t="s">
        <v>404</v>
      </c>
      <c r="J53" s="112" t="s">
        <v>406</v>
      </c>
      <c r="K53" s="117">
        <v>544653669</v>
      </c>
      <c r="L53" s="118" t="s">
        <v>1148</v>
      </c>
      <c r="M53" s="114">
        <v>1</v>
      </c>
      <c r="N53" s="118" t="s">
        <v>27</v>
      </c>
      <c r="O53" s="118" t="s">
        <v>1148</v>
      </c>
      <c r="P53" s="79"/>
    </row>
    <row r="54" spans="1:16" s="7" customFormat="1" ht="24.75" customHeight="1" outlineLevel="1" x14ac:dyDescent="0.25">
      <c r="A54" s="138">
        <v>7</v>
      </c>
      <c r="B54" s="116" t="s">
        <v>2678</v>
      </c>
      <c r="C54" s="118" t="s">
        <v>31</v>
      </c>
      <c r="D54" s="115" t="s">
        <v>2685</v>
      </c>
      <c r="E54" s="139" t="s">
        <v>2689</v>
      </c>
      <c r="F54" s="139" t="s">
        <v>2690</v>
      </c>
      <c r="G54" s="154">
        <f t="shared" si="3"/>
        <v>11.233333333333333</v>
      </c>
      <c r="H54" s="116" t="s">
        <v>2691</v>
      </c>
      <c r="I54" s="115" t="s">
        <v>404</v>
      </c>
      <c r="J54" s="112" t="s">
        <v>413</v>
      </c>
      <c r="K54" s="117">
        <v>5211059834</v>
      </c>
      <c r="L54" s="118" t="s">
        <v>1148</v>
      </c>
      <c r="M54" s="114">
        <v>1</v>
      </c>
      <c r="N54" s="118" t="s">
        <v>27</v>
      </c>
      <c r="O54" s="118" t="s">
        <v>1148</v>
      </c>
      <c r="P54" s="79"/>
    </row>
    <row r="55" spans="1:16" s="7" customFormat="1" ht="24.75" customHeight="1" outlineLevel="1" x14ac:dyDescent="0.25">
      <c r="A55" s="138">
        <v>8</v>
      </c>
      <c r="B55" s="116" t="s">
        <v>2678</v>
      </c>
      <c r="C55" s="118" t="s">
        <v>31</v>
      </c>
      <c r="D55" s="115" t="s">
        <v>2685</v>
      </c>
      <c r="E55" s="139" t="s">
        <v>2689</v>
      </c>
      <c r="F55" s="139" t="s">
        <v>2690</v>
      </c>
      <c r="G55" s="154">
        <f t="shared" si="3"/>
        <v>11.233333333333333</v>
      </c>
      <c r="H55" s="116" t="s">
        <v>2691</v>
      </c>
      <c r="I55" s="115" t="s">
        <v>404</v>
      </c>
      <c r="J55" s="112" t="s">
        <v>415</v>
      </c>
      <c r="K55" s="117">
        <v>5211059834</v>
      </c>
      <c r="L55" s="118" t="s">
        <v>1148</v>
      </c>
      <c r="M55" s="114">
        <v>1</v>
      </c>
      <c r="N55" s="118" t="s">
        <v>27</v>
      </c>
      <c r="O55" s="118" t="s">
        <v>1148</v>
      </c>
      <c r="P55" s="79"/>
    </row>
    <row r="56" spans="1:16" s="7" customFormat="1" ht="24.75" customHeight="1" outlineLevel="1" x14ac:dyDescent="0.25">
      <c r="A56" s="138">
        <v>9</v>
      </c>
      <c r="B56" s="116" t="s">
        <v>2678</v>
      </c>
      <c r="C56" s="118" t="s">
        <v>31</v>
      </c>
      <c r="D56" s="115" t="s">
        <v>2685</v>
      </c>
      <c r="E56" s="139" t="s">
        <v>2689</v>
      </c>
      <c r="F56" s="139" t="s">
        <v>2690</v>
      </c>
      <c r="G56" s="154">
        <f t="shared" si="3"/>
        <v>11.233333333333333</v>
      </c>
      <c r="H56" s="116" t="s">
        <v>2691</v>
      </c>
      <c r="I56" s="115" t="s">
        <v>404</v>
      </c>
      <c r="J56" s="112" t="s">
        <v>406</v>
      </c>
      <c r="K56" s="117">
        <v>5211059834</v>
      </c>
      <c r="L56" s="118" t="s">
        <v>1148</v>
      </c>
      <c r="M56" s="114">
        <v>1</v>
      </c>
      <c r="N56" s="118" t="s">
        <v>27</v>
      </c>
      <c r="O56" s="118" t="s">
        <v>1148</v>
      </c>
      <c r="P56" s="79"/>
    </row>
    <row r="57" spans="1:16" s="7" customFormat="1" ht="24.75" customHeight="1" outlineLevel="1" x14ac:dyDescent="0.25">
      <c r="A57" s="138">
        <v>10</v>
      </c>
      <c r="B57" s="116" t="s">
        <v>2678</v>
      </c>
      <c r="C57" s="118" t="s">
        <v>31</v>
      </c>
      <c r="D57" s="115" t="s">
        <v>2692</v>
      </c>
      <c r="E57" s="139" t="s">
        <v>2693</v>
      </c>
      <c r="F57" s="139" t="s">
        <v>2694</v>
      </c>
      <c r="G57" s="154">
        <f t="shared" si="3"/>
        <v>12.433333333333334</v>
      </c>
      <c r="H57" s="116" t="s">
        <v>2695</v>
      </c>
      <c r="I57" s="115" t="s">
        <v>404</v>
      </c>
      <c r="J57" s="63" t="s">
        <v>413</v>
      </c>
      <c r="K57" s="117">
        <v>1993445945</v>
      </c>
      <c r="L57" s="118" t="s">
        <v>1148</v>
      </c>
      <c r="M57" s="114">
        <v>1</v>
      </c>
      <c r="N57" s="118" t="s">
        <v>27</v>
      </c>
      <c r="O57" s="118" t="s">
        <v>1148</v>
      </c>
      <c r="P57" s="79"/>
    </row>
    <row r="58" spans="1:16" s="7" customFormat="1" ht="24.75" customHeight="1" outlineLevel="1" x14ac:dyDescent="0.25">
      <c r="A58" s="138">
        <v>11</v>
      </c>
      <c r="B58" s="116" t="s">
        <v>2678</v>
      </c>
      <c r="C58" s="118" t="s">
        <v>31</v>
      </c>
      <c r="D58" s="115" t="s">
        <v>2692</v>
      </c>
      <c r="E58" s="139" t="s">
        <v>2693</v>
      </c>
      <c r="F58" s="139" t="s">
        <v>2694</v>
      </c>
      <c r="G58" s="154">
        <f t="shared" si="3"/>
        <v>12.433333333333334</v>
      </c>
      <c r="H58" s="116" t="s">
        <v>2695</v>
      </c>
      <c r="I58" s="115" t="s">
        <v>404</v>
      </c>
      <c r="J58" s="63" t="s">
        <v>406</v>
      </c>
      <c r="K58" s="117">
        <v>1993445945</v>
      </c>
      <c r="L58" s="118" t="s">
        <v>1148</v>
      </c>
      <c r="M58" s="114">
        <v>1</v>
      </c>
      <c r="N58" s="118" t="s">
        <v>27</v>
      </c>
      <c r="O58" s="118" t="s">
        <v>1148</v>
      </c>
      <c r="P58" s="79"/>
    </row>
    <row r="59" spans="1:16" s="7" customFormat="1" ht="24.75" customHeight="1" outlineLevel="1" x14ac:dyDescent="0.25">
      <c r="A59" s="138">
        <v>12</v>
      </c>
      <c r="B59" s="116" t="s">
        <v>2678</v>
      </c>
      <c r="C59" s="118" t="s">
        <v>31</v>
      </c>
      <c r="D59" s="115" t="s">
        <v>2696</v>
      </c>
      <c r="E59" s="139" t="s">
        <v>2697</v>
      </c>
      <c r="F59" s="139" t="s">
        <v>2698</v>
      </c>
      <c r="G59" s="154">
        <f t="shared" si="3"/>
        <v>10.833333333333334</v>
      </c>
      <c r="H59" s="116" t="s">
        <v>2699</v>
      </c>
      <c r="I59" s="115" t="s">
        <v>404</v>
      </c>
      <c r="J59" s="63" t="s">
        <v>413</v>
      </c>
      <c r="K59" s="117">
        <v>1685247636</v>
      </c>
      <c r="L59" s="118" t="s">
        <v>1148</v>
      </c>
      <c r="M59" s="114">
        <v>1</v>
      </c>
      <c r="N59" s="118" t="s">
        <v>27</v>
      </c>
      <c r="O59" s="118" t="s">
        <v>1148</v>
      </c>
      <c r="P59" s="79"/>
    </row>
    <row r="60" spans="1:16" s="7" customFormat="1" ht="24.75" customHeight="1" outlineLevel="1" x14ac:dyDescent="0.25">
      <c r="A60" s="138">
        <v>13</v>
      </c>
      <c r="B60" s="116" t="s">
        <v>2678</v>
      </c>
      <c r="C60" s="118" t="s">
        <v>31</v>
      </c>
      <c r="D60" s="115" t="s">
        <v>2696</v>
      </c>
      <c r="E60" s="139" t="s">
        <v>2697</v>
      </c>
      <c r="F60" s="139" t="s">
        <v>2698</v>
      </c>
      <c r="G60" s="154">
        <f t="shared" si="3"/>
        <v>10.833333333333334</v>
      </c>
      <c r="H60" s="116" t="s">
        <v>2699</v>
      </c>
      <c r="I60" s="115" t="s">
        <v>404</v>
      </c>
      <c r="J60" s="63" t="s">
        <v>415</v>
      </c>
      <c r="K60" s="117">
        <v>1685247636</v>
      </c>
      <c r="L60" s="118" t="s">
        <v>1148</v>
      </c>
      <c r="M60" s="114">
        <v>1</v>
      </c>
      <c r="N60" s="118" t="s">
        <v>27</v>
      </c>
      <c r="O60" s="118" t="s">
        <v>1148</v>
      </c>
      <c r="P60" s="79"/>
    </row>
    <row r="61" spans="1:16" s="7" customFormat="1" ht="24.75" customHeight="1" outlineLevel="1" x14ac:dyDescent="0.25">
      <c r="A61" s="138">
        <v>14</v>
      </c>
      <c r="B61" s="116" t="s">
        <v>2678</v>
      </c>
      <c r="C61" s="118" t="s">
        <v>31</v>
      </c>
      <c r="D61" s="115" t="s">
        <v>2700</v>
      </c>
      <c r="E61" s="139" t="s">
        <v>2701</v>
      </c>
      <c r="F61" s="139" t="s">
        <v>2702</v>
      </c>
      <c r="G61" s="154">
        <f t="shared" si="3"/>
        <v>12.133333333333333</v>
      </c>
      <c r="H61" s="116" t="s">
        <v>2703</v>
      </c>
      <c r="I61" s="115" t="s">
        <v>404</v>
      </c>
      <c r="J61" s="63" t="s">
        <v>413</v>
      </c>
      <c r="K61" s="117">
        <v>1947448963</v>
      </c>
      <c r="L61" s="118" t="s">
        <v>1148</v>
      </c>
      <c r="M61" s="114">
        <v>1</v>
      </c>
      <c r="N61" s="118" t="s">
        <v>27</v>
      </c>
      <c r="O61" s="118" t="s">
        <v>1148</v>
      </c>
      <c r="P61" s="79"/>
    </row>
    <row r="62" spans="1:16" s="7" customFormat="1" ht="24.75" customHeight="1" outlineLevel="1" x14ac:dyDescent="0.25">
      <c r="A62" s="138">
        <v>15</v>
      </c>
      <c r="B62" s="116" t="s">
        <v>2678</v>
      </c>
      <c r="C62" s="118" t="s">
        <v>31</v>
      </c>
      <c r="D62" s="115" t="s">
        <v>2700</v>
      </c>
      <c r="E62" s="139" t="s">
        <v>2701</v>
      </c>
      <c r="F62" s="139" t="s">
        <v>2702</v>
      </c>
      <c r="G62" s="154">
        <f t="shared" si="3"/>
        <v>12.133333333333333</v>
      </c>
      <c r="H62" s="116" t="s">
        <v>2703</v>
      </c>
      <c r="I62" s="63" t="s">
        <v>404</v>
      </c>
      <c r="J62" s="63" t="s">
        <v>415</v>
      </c>
      <c r="K62" s="117">
        <v>1947448963</v>
      </c>
      <c r="L62" s="118" t="s">
        <v>1148</v>
      </c>
      <c r="M62" s="114">
        <v>1</v>
      </c>
      <c r="N62" s="118" t="s">
        <v>27</v>
      </c>
      <c r="O62" s="118" t="s">
        <v>1148</v>
      </c>
      <c r="P62" s="79"/>
    </row>
    <row r="63" spans="1:16" s="7" customFormat="1" ht="24.75" customHeight="1" outlineLevel="1" x14ac:dyDescent="0.25">
      <c r="A63" s="138">
        <v>16</v>
      </c>
      <c r="B63" s="116" t="s">
        <v>2678</v>
      </c>
      <c r="C63" s="118" t="s">
        <v>31</v>
      </c>
      <c r="D63" s="115" t="s">
        <v>2704</v>
      </c>
      <c r="E63" s="139" t="s">
        <v>2705</v>
      </c>
      <c r="F63" s="139" t="s">
        <v>2706</v>
      </c>
      <c r="G63" s="154">
        <f t="shared" si="3"/>
        <v>10.633333333333333</v>
      </c>
      <c r="H63" s="116" t="s">
        <v>2707</v>
      </c>
      <c r="I63" s="115" t="s">
        <v>404</v>
      </c>
      <c r="J63" s="63" t="s">
        <v>413</v>
      </c>
      <c r="K63" s="117">
        <v>1667724938</v>
      </c>
      <c r="L63" s="118" t="s">
        <v>1148</v>
      </c>
      <c r="M63" s="114">
        <v>1</v>
      </c>
      <c r="N63" s="118" t="s">
        <v>27</v>
      </c>
      <c r="O63" s="118" t="s">
        <v>1148</v>
      </c>
      <c r="P63" s="79"/>
    </row>
    <row r="64" spans="1:16" s="7" customFormat="1" ht="24.75" customHeight="1" outlineLevel="1" x14ac:dyDescent="0.25">
      <c r="A64" s="138">
        <v>17</v>
      </c>
      <c r="B64" s="116" t="s">
        <v>2678</v>
      </c>
      <c r="C64" s="118" t="s">
        <v>31</v>
      </c>
      <c r="D64" s="115" t="s">
        <v>2704</v>
      </c>
      <c r="E64" s="139" t="s">
        <v>2705</v>
      </c>
      <c r="F64" s="139" t="s">
        <v>2706</v>
      </c>
      <c r="G64" s="154">
        <f t="shared" si="3"/>
        <v>10.633333333333333</v>
      </c>
      <c r="H64" s="116" t="s">
        <v>2707</v>
      </c>
      <c r="I64" s="115" t="s">
        <v>404</v>
      </c>
      <c r="J64" s="63" t="s">
        <v>415</v>
      </c>
      <c r="K64" s="117">
        <v>1667724938</v>
      </c>
      <c r="L64" s="118" t="s">
        <v>1148</v>
      </c>
      <c r="M64" s="114">
        <v>1</v>
      </c>
      <c r="N64" s="118" t="s">
        <v>27</v>
      </c>
      <c r="O64" s="118" t="s">
        <v>1148</v>
      </c>
      <c r="P64" s="79"/>
    </row>
    <row r="65" spans="1:16" s="7" customFormat="1" ht="24.75" customHeight="1" outlineLevel="1" x14ac:dyDescent="0.25">
      <c r="A65" s="138">
        <v>18</v>
      </c>
      <c r="B65" s="116" t="s">
        <v>2678</v>
      </c>
      <c r="C65" s="118" t="s">
        <v>31</v>
      </c>
      <c r="D65" s="115" t="s">
        <v>2708</v>
      </c>
      <c r="E65" s="139" t="s">
        <v>2709</v>
      </c>
      <c r="F65" s="139" t="s">
        <v>2710</v>
      </c>
      <c r="G65" s="154">
        <f t="shared" si="3"/>
        <v>1.2</v>
      </c>
      <c r="H65" s="116" t="s">
        <v>2711</v>
      </c>
      <c r="I65" s="63" t="s">
        <v>404</v>
      </c>
      <c r="J65" s="63" t="s">
        <v>413</v>
      </c>
      <c r="K65" s="117">
        <v>182671781</v>
      </c>
      <c r="L65" s="118" t="s">
        <v>1148</v>
      </c>
      <c r="M65" s="114">
        <v>1</v>
      </c>
      <c r="N65" s="118" t="s">
        <v>27</v>
      </c>
      <c r="O65" s="118" t="s">
        <v>1148</v>
      </c>
      <c r="P65" s="79"/>
    </row>
    <row r="66" spans="1:16" s="7" customFormat="1" ht="24.75" customHeight="1" outlineLevel="1" x14ac:dyDescent="0.25">
      <c r="A66" s="138">
        <v>19</v>
      </c>
      <c r="B66" s="116" t="s">
        <v>2678</v>
      </c>
      <c r="C66" s="118" t="s">
        <v>31</v>
      </c>
      <c r="D66" s="115" t="s">
        <v>2708</v>
      </c>
      <c r="E66" s="139" t="s">
        <v>2709</v>
      </c>
      <c r="F66" s="139" t="s">
        <v>2710</v>
      </c>
      <c r="G66" s="154">
        <f t="shared" si="3"/>
        <v>1.2</v>
      </c>
      <c r="H66" s="116" t="s">
        <v>2711</v>
      </c>
      <c r="I66" s="63" t="s">
        <v>404</v>
      </c>
      <c r="J66" s="63" t="s">
        <v>415</v>
      </c>
      <c r="K66" s="117">
        <v>182671781</v>
      </c>
      <c r="L66" s="118" t="s">
        <v>1148</v>
      </c>
      <c r="M66" s="114">
        <v>1</v>
      </c>
      <c r="N66" s="118" t="s">
        <v>27</v>
      </c>
      <c r="O66" s="118" t="s">
        <v>1148</v>
      </c>
      <c r="P66" s="79"/>
    </row>
    <row r="67" spans="1:16" s="7" customFormat="1" ht="24.75" customHeight="1" outlineLevel="1" x14ac:dyDescent="0.25">
      <c r="A67" s="138">
        <v>20</v>
      </c>
      <c r="B67" s="116" t="s">
        <v>2678</v>
      </c>
      <c r="C67" s="118" t="s">
        <v>31</v>
      </c>
      <c r="D67" s="115" t="s">
        <v>2712</v>
      </c>
      <c r="E67" s="139">
        <v>41518</v>
      </c>
      <c r="F67" s="139">
        <v>42004</v>
      </c>
      <c r="G67" s="154">
        <f t="shared" si="3"/>
        <v>16.2</v>
      </c>
      <c r="H67" s="116" t="s">
        <v>2719</v>
      </c>
      <c r="I67" s="115" t="s">
        <v>404</v>
      </c>
      <c r="J67" s="115" t="s">
        <v>418</v>
      </c>
      <c r="K67" s="117">
        <v>3175035703</v>
      </c>
      <c r="L67" s="118" t="s">
        <v>1148</v>
      </c>
      <c r="M67" s="114">
        <v>1</v>
      </c>
      <c r="N67" s="118" t="s">
        <v>27</v>
      </c>
      <c r="O67" s="65" t="s">
        <v>26</v>
      </c>
      <c r="P67" s="79"/>
    </row>
    <row r="68" spans="1:16" s="7" customFormat="1" ht="24.75" customHeight="1" outlineLevel="1" x14ac:dyDescent="0.25">
      <c r="A68" s="138">
        <v>21</v>
      </c>
      <c r="B68" s="116" t="s">
        <v>2678</v>
      </c>
      <c r="C68" s="118" t="s">
        <v>31</v>
      </c>
      <c r="D68" s="115" t="s">
        <v>2713</v>
      </c>
      <c r="E68" s="139" t="s">
        <v>2714</v>
      </c>
      <c r="F68" s="139" t="s">
        <v>2694</v>
      </c>
      <c r="G68" s="154">
        <f t="shared" si="3"/>
        <v>12.566666666666666</v>
      </c>
      <c r="H68" s="116" t="s">
        <v>2695</v>
      </c>
      <c r="I68" s="115" t="s">
        <v>404</v>
      </c>
      <c r="J68" s="115" t="s">
        <v>418</v>
      </c>
      <c r="K68" s="117">
        <v>3987391172</v>
      </c>
      <c r="L68" s="118" t="s">
        <v>1148</v>
      </c>
      <c r="M68" s="114">
        <v>1</v>
      </c>
      <c r="N68" s="118" t="s">
        <v>27</v>
      </c>
      <c r="O68" s="65" t="s">
        <v>26</v>
      </c>
      <c r="P68" s="79"/>
    </row>
    <row r="69" spans="1:16" s="7" customFormat="1" ht="24.75" customHeight="1" outlineLevel="1" x14ac:dyDescent="0.25">
      <c r="A69" s="138">
        <v>22</v>
      </c>
      <c r="B69" s="116" t="s">
        <v>2678</v>
      </c>
      <c r="C69" s="118" t="s">
        <v>31</v>
      </c>
      <c r="D69" s="115" t="s">
        <v>2715</v>
      </c>
      <c r="E69" s="139" t="s">
        <v>2716</v>
      </c>
      <c r="F69" s="139" t="s">
        <v>2698</v>
      </c>
      <c r="G69" s="154">
        <f t="shared" si="3"/>
        <v>10.8</v>
      </c>
      <c r="H69" s="116" t="s">
        <v>2699</v>
      </c>
      <c r="I69" s="115" t="s">
        <v>404</v>
      </c>
      <c r="J69" s="115" t="s">
        <v>418</v>
      </c>
      <c r="K69" s="117">
        <v>4257178664</v>
      </c>
      <c r="L69" s="118" t="s">
        <v>1148</v>
      </c>
      <c r="M69" s="114">
        <v>1</v>
      </c>
      <c r="N69" s="118" t="s">
        <v>27</v>
      </c>
      <c r="O69" s="65" t="s">
        <v>26</v>
      </c>
      <c r="P69" s="79"/>
    </row>
    <row r="70" spans="1:16" s="7" customFormat="1" ht="24.75" customHeight="1" outlineLevel="1" x14ac:dyDescent="0.25">
      <c r="A70" s="138">
        <v>23</v>
      </c>
      <c r="B70" s="116" t="s">
        <v>2678</v>
      </c>
      <c r="C70" s="118" t="s">
        <v>31</v>
      </c>
      <c r="D70" s="115" t="s">
        <v>2717</v>
      </c>
      <c r="E70" s="139" t="s">
        <v>2701</v>
      </c>
      <c r="F70" s="139" t="s">
        <v>2702</v>
      </c>
      <c r="G70" s="154">
        <f t="shared" si="3"/>
        <v>12.133333333333333</v>
      </c>
      <c r="H70" s="116" t="s">
        <v>2720</v>
      </c>
      <c r="I70" s="115" t="s">
        <v>404</v>
      </c>
      <c r="J70" s="115" t="s">
        <v>418</v>
      </c>
      <c r="K70" s="117">
        <v>5252882011</v>
      </c>
      <c r="L70" s="118" t="s">
        <v>1148</v>
      </c>
      <c r="M70" s="114">
        <v>1</v>
      </c>
      <c r="N70" s="118" t="s">
        <v>27</v>
      </c>
      <c r="O70" s="65" t="s">
        <v>26</v>
      </c>
      <c r="P70" s="79"/>
    </row>
    <row r="71" spans="1:16" s="7" customFormat="1" ht="24.75" customHeight="1" outlineLevel="1" x14ac:dyDescent="0.25">
      <c r="A71" s="138">
        <v>24</v>
      </c>
      <c r="B71" s="116" t="s">
        <v>2678</v>
      </c>
      <c r="C71" s="118" t="s">
        <v>31</v>
      </c>
      <c r="D71" s="115" t="s">
        <v>2718</v>
      </c>
      <c r="E71" s="139" t="s">
        <v>2705</v>
      </c>
      <c r="F71" s="139" t="s">
        <v>2706</v>
      </c>
      <c r="G71" s="154">
        <f t="shared" si="3"/>
        <v>10.633333333333333</v>
      </c>
      <c r="H71" s="116" t="s">
        <v>2721</v>
      </c>
      <c r="I71" s="115" t="s">
        <v>404</v>
      </c>
      <c r="J71" s="115" t="s">
        <v>418</v>
      </c>
      <c r="K71" s="117">
        <v>4419931877</v>
      </c>
      <c r="L71" s="118" t="s">
        <v>1148</v>
      </c>
      <c r="M71" s="114">
        <v>1</v>
      </c>
      <c r="N71" s="118" t="s">
        <v>27</v>
      </c>
      <c r="O71" s="65" t="s">
        <v>26</v>
      </c>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4"/>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4"/>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4"/>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4"/>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4"/>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4"/>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4"/>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4"/>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4"/>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4"/>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4"/>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4"/>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4"/>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4"/>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4"/>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2722</v>
      </c>
      <c r="E114" s="139">
        <v>43881</v>
      </c>
      <c r="F114" s="139">
        <v>44196</v>
      </c>
      <c r="G114" s="154">
        <f>IF(AND(E114&lt;&gt;"",F114&lt;&gt;""),((F114-E114)/30),"")</f>
        <v>10.5</v>
      </c>
      <c r="H114" s="116" t="s">
        <v>2726</v>
      </c>
      <c r="I114" s="115" t="s">
        <v>404</v>
      </c>
      <c r="J114" s="115" t="s">
        <v>406</v>
      </c>
      <c r="K114" s="117">
        <f>2360842121+187800317</f>
        <v>2548642438</v>
      </c>
      <c r="L114" s="100">
        <f>+IF(AND(K114&gt;0,O114="Ejecución"),(K114/877802)*Tabla28[[#This Row],[% participación]],IF(AND(K114&gt;0,O114&lt;&gt;"Ejecución"),"-",""))</f>
        <v>2903.4365813702861</v>
      </c>
      <c r="M114" s="118" t="s">
        <v>1148</v>
      </c>
      <c r="N114" s="167">
        <f>+IF(M118="No",1,IF(M118="Si","Ingrese %",""))</f>
        <v>1</v>
      </c>
      <c r="O114" s="156" t="s">
        <v>1150</v>
      </c>
      <c r="P114" s="78"/>
    </row>
    <row r="115" spans="1:16" s="6" customFormat="1" ht="24.75" customHeight="1" x14ac:dyDescent="0.25">
      <c r="A115" s="137">
        <v>2</v>
      </c>
      <c r="B115" s="155" t="s">
        <v>2664</v>
      </c>
      <c r="C115" s="157" t="s">
        <v>31</v>
      </c>
      <c r="D115" s="115" t="s">
        <v>2723</v>
      </c>
      <c r="E115" s="139">
        <v>43881</v>
      </c>
      <c r="F115" s="139">
        <v>44196</v>
      </c>
      <c r="G115" s="154">
        <f t="shared" ref="G115:G116" si="4">IF(AND(E115&lt;&gt;"",F115&lt;&gt;""),((F115-E115)/30),"")</f>
        <v>10.5</v>
      </c>
      <c r="H115" s="116" t="s">
        <v>2727</v>
      </c>
      <c r="I115" s="115" t="s">
        <v>741</v>
      </c>
      <c r="J115" s="115" t="s">
        <v>743</v>
      </c>
      <c r="K115" s="68">
        <v>2775602881</v>
      </c>
      <c r="L115" s="100">
        <f>+IF(AND(K115&gt;0,O115="Ejecución"),(K115/877802)*Tabla28[[#This Row],[% participación]],IF(AND(K115&gt;0,O115&lt;&gt;"Ejecución"),"-",""))</f>
        <v>3161.9919765505206</v>
      </c>
      <c r="M115" s="118" t="s">
        <v>1148</v>
      </c>
      <c r="N115" s="167">
        <f>+IF(M118="No",1,IF(M118="Si","Ingrese %",""))</f>
        <v>1</v>
      </c>
      <c r="O115" s="156" t="s">
        <v>1150</v>
      </c>
      <c r="P115" s="78"/>
    </row>
    <row r="116" spans="1:16" s="6" customFormat="1" ht="24.75" customHeight="1" x14ac:dyDescent="0.25">
      <c r="A116" s="137">
        <v>3</v>
      </c>
      <c r="B116" s="155" t="s">
        <v>2664</v>
      </c>
      <c r="C116" s="157" t="s">
        <v>31</v>
      </c>
      <c r="D116" s="115" t="s">
        <v>2724</v>
      </c>
      <c r="E116" s="139">
        <v>43881</v>
      </c>
      <c r="F116" s="139">
        <v>44196</v>
      </c>
      <c r="G116" s="154">
        <f t="shared" si="4"/>
        <v>10.5</v>
      </c>
      <c r="H116" s="116" t="s">
        <v>2727</v>
      </c>
      <c r="I116" s="115" t="s">
        <v>741</v>
      </c>
      <c r="J116" s="115" t="s">
        <v>749</v>
      </c>
      <c r="K116" s="68">
        <v>1385448053</v>
      </c>
      <c r="L116" s="100">
        <f>+IF(AND(K116&gt;0,O116="Ejecución"),(K116/877802)*Tabla28[[#This Row],[% participación]],IF(AND(K116&gt;0,O116&lt;&gt;"Ejecución"),"-",""))</f>
        <v>1578.3149878902075</v>
      </c>
      <c r="M116" s="118" t="s">
        <v>1148</v>
      </c>
      <c r="N116" s="167">
        <f>+IF(M118="No",1,IF(M118="Si","Ingrese %",""))</f>
        <v>1</v>
      </c>
      <c r="O116" s="156" t="s">
        <v>1150</v>
      </c>
      <c r="P116" s="78"/>
    </row>
    <row r="117" spans="1:16" s="6" customFormat="1" ht="24.75" customHeight="1" outlineLevel="1" x14ac:dyDescent="0.25">
      <c r="A117" s="137">
        <v>4</v>
      </c>
      <c r="B117" s="155" t="s">
        <v>2664</v>
      </c>
      <c r="C117" s="157" t="s">
        <v>31</v>
      </c>
      <c r="D117" s="115" t="s">
        <v>2725</v>
      </c>
      <c r="E117" s="139">
        <v>43881</v>
      </c>
      <c r="F117" s="139">
        <v>44196</v>
      </c>
      <c r="G117" s="154">
        <f t="shared" ref="G117:G159" si="5">IF(AND(E117&lt;&gt;"",F117&lt;&gt;""),((F117-E117)/30),"")</f>
        <v>10.5</v>
      </c>
      <c r="H117" s="116" t="s">
        <v>2727</v>
      </c>
      <c r="I117" s="115" t="s">
        <v>741</v>
      </c>
      <c r="J117" s="115" t="s">
        <v>90</v>
      </c>
      <c r="K117" s="68">
        <v>2497234170</v>
      </c>
      <c r="L117" s="100">
        <f>+IF(AND(K117&gt;0,O117="Ejecución"),(K117/877802)*Tabla28[[#This Row],[% participación]],IF(AND(K117&gt;0,O117&lt;&gt;"Ejecución"),"-",""))</f>
        <v>2844.8718161954516</v>
      </c>
      <c r="M117" s="118" t="s">
        <v>1148</v>
      </c>
      <c r="N117" s="167">
        <f>+IF(M118="No",1,IF(M118="Si","Ingrese %",""))</f>
        <v>1</v>
      </c>
      <c r="O117" s="156" t="s">
        <v>1150</v>
      </c>
      <c r="P117" s="78"/>
    </row>
    <row r="118" spans="1:16" s="7" customFormat="1" ht="24.75" customHeight="1" outlineLevel="1" x14ac:dyDescent="0.25">
      <c r="A118" s="138">
        <v>5</v>
      </c>
      <c r="B118" s="155" t="s">
        <v>2664</v>
      </c>
      <c r="C118" s="157" t="s">
        <v>31</v>
      </c>
      <c r="D118" s="115">
        <v>50002712020</v>
      </c>
      <c r="E118" s="139">
        <v>44168</v>
      </c>
      <c r="F118" s="139">
        <v>44773</v>
      </c>
      <c r="G118" s="154">
        <f t="shared" si="5"/>
        <v>20.166666666666668</v>
      </c>
      <c r="H118" s="116" t="s">
        <v>2728</v>
      </c>
      <c r="I118" s="115" t="s">
        <v>741</v>
      </c>
      <c r="J118" s="115" t="s">
        <v>743</v>
      </c>
      <c r="K118" s="68">
        <v>2829309672</v>
      </c>
      <c r="L118" s="100">
        <f>+IF(AND(K118&gt;0,O118="Ejecución"),(K118/877802)*Tabla28[[#This Row],[% participación]],IF(AND(K118&gt;0,O118&lt;&gt;"Ejecución"),"-",""))</f>
        <v>3223.1752399743905</v>
      </c>
      <c r="M118" s="118" t="s">
        <v>1148</v>
      </c>
      <c r="N118" s="167">
        <f t="shared" ref="N118:N160" si="6">+IF(M118="No",1,IF(M118="Si","Ingrese %",""))</f>
        <v>1</v>
      </c>
      <c r="O118" s="156" t="s">
        <v>1150</v>
      </c>
      <c r="P118" s="79"/>
    </row>
    <row r="119" spans="1:16" s="7" customFormat="1" ht="24.75" customHeight="1" outlineLevel="1" x14ac:dyDescent="0.25">
      <c r="A119" s="138">
        <v>6</v>
      </c>
      <c r="B119" s="155" t="s">
        <v>2664</v>
      </c>
      <c r="C119" s="157" t="s">
        <v>31</v>
      </c>
      <c r="D119" s="115">
        <v>50002622020</v>
      </c>
      <c r="E119" s="139">
        <v>44167</v>
      </c>
      <c r="F119" s="139">
        <v>44773</v>
      </c>
      <c r="G119" s="154">
        <f t="shared" si="5"/>
        <v>20.2</v>
      </c>
      <c r="H119" s="116" t="s">
        <v>2729</v>
      </c>
      <c r="I119" s="115" t="s">
        <v>741</v>
      </c>
      <c r="J119" s="115" t="s">
        <v>743</v>
      </c>
      <c r="K119" s="68">
        <v>2131681731</v>
      </c>
      <c r="L119" s="100">
        <f>+IF(AND(K119&gt;0,O119="Ejecución"),(K119/877802)*Tabla28[[#This Row],[% participación]],IF(AND(K119&gt;0,O119&lt;&gt;"Ejecución"),"-",""))</f>
        <v>2428.4311621527404</v>
      </c>
      <c r="M119" s="118" t="s">
        <v>1148</v>
      </c>
      <c r="N119" s="167">
        <f t="shared" si="6"/>
        <v>1</v>
      </c>
      <c r="O119" s="156" t="s">
        <v>1150</v>
      </c>
      <c r="P119" s="79"/>
    </row>
    <row r="120" spans="1:16" s="7" customFormat="1" ht="24.75" customHeight="1" outlineLevel="1" x14ac:dyDescent="0.25">
      <c r="A120" s="138">
        <v>7</v>
      </c>
      <c r="B120" s="155" t="s">
        <v>2664</v>
      </c>
      <c r="C120" s="157" t="s">
        <v>31</v>
      </c>
      <c r="D120" s="115">
        <v>50002662020</v>
      </c>
      <c r="E120" s="139">
        <v>44167</v>
      </c>
      <c r="F120" s="139">
        <v>44773</v>
      </c>
      <c r="G120" s="154">
        <f t="shared" si="5"/>
        <v>20.2</v>
      </c>
      <c r="H120" s="116" t="s">
        <v>2729</v>
      </c>
      <c r="I120" s="115" t="s">
        <v>741</v>
      </c>
      <c r="J120" s="115" t="s">
        <v>90</v>
      </c>
      <c r="K120" s="68">
        <v>3409087579</v>
      </c>
      <c r="L120" s="100">
        <f>+IF(AND(K120&gt;0,O120="Ejecución"),(K120/877802)*Tabla28[[#This Row],[% participación]],IF(AND(K120&gt;0,O120&lt;&gt;"Ejecución"),"-",""))</f>
        <v>3883.6634901720436</v>
      </c>
      <c r="M120" s="118" t="s">
        <v>1148</v>
      </c>
      <c r="N120" s="167">
        <f t="shared" si="6"/>
        <v>1</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185" t="s">
        <v>2668</v>
      </c>
      <c r="C179" s="185"/>
      <c r="D179" s="185"/>
      <c r="E179" s="165">
        <v>0.02</v>
      </c>
      <c r="F179" s="164">
        <v>1.0999999999999999E-2</v>
      </c>
      <c r="G179" s="159">
        <f>IF(F179&gt;0,SUM(E179+F179),"")</f>
        <v>3.1E-2</v>
      </c>
      <c r="H179" s="5"/>
      <c r="I179" s="185" t="s">
        <v>2670</v>
      </c>
      <c r="J179" s="185"/>
      <c r="K179" s="185"/>
      <c r="L179" s="185"/>
      <c r="M179" s="166">
        <v>0.02</v>
      </c>
      <c r="O179" s="8"/>
      <c r="Q179" s="19"/>
      <c r="R179" s="153">
        <f>IF(M179&gt;0,SUM(L179+M179),"")</f>
        <v>0.02</v>
      </c>
      <c r="T179" s="19"/>
      <c r="U179" s="231" t="s">
        <v>1166</v>
      </c>
      <c r="V179" s="231"/>
      <c r="W179" s="231"/>
      <c r="X179" s="24">
        <v>0.02</v>
      </c>
      <c r="Y179" s="158"/>
      <c r="Z179" s="159" t="str">
        <f>IF(Y179&gt;0,SUM(E181+Y179),"")</f>
        <v/>
      </c>
      <c r="AA179" s="19"/>
      <c r="AB179" s="19"/>
    </row>
    <row r="180" spans="1:28" ht="23.25" hidden="1" x14ac:dyDescent="0.25">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25" hidden="1" x14ac:dyDescent="0.25">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3.1E-2</v>
      </c>
      <c r="D185" s="91" t="s">
        <v>2628</v>
      </c>
      <c r="E185" s="94">
        <f>+(C185*SUM(K20:K35))</f>
        <v>67160564.946999997</v>
      </c>
      <c r="F185" s="92"/>
      <c r="G185" s="93"/>
      <c r="H185" s="88"/>
      <c r="I185" s="90" t="s">
        <v>2627</v>
      </c>
      <c r="J185" s="160">
        <f>+SUM(M179:M183)</f>
        <v>0.02</v>
      </c>
      <c r="K185" s="230" t="s">
        <v>2628</v>
      </c>
      <c r="L185" s="230"/>
      <c r="M185" s="94">
        <f>+J185*(SUM(K20:K35))</f>
        <v>43329396.740000002</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9" t="s">
        <v>2636</v>
      </c>
      <c r="C192" s="189"/>
      <c r="E192" s="5" t="s">
        <v>20</v>
      </c>
      <c r="H192" s="26" t="s">
        <v>24</v>
      </c>
      <c r="J192" s="5" t="s">
        <v>2637</v>
      </c>
      <c r="K192" s="5"/>
      <c r="M192" s="5"/>
      <c r="N192" s="5"/>
      <c r="O192" s="8"/>
      <c r="Q192" s="148"/>
      <c r="R192" s="149"/>
      <c r="S192" s="149"/>
      <c r="T192" s="148"/>
    </row>
    <row r="193" spans="1:18" x14ac:dyDescent="0.25">
      <c r="A193" s="9"/>
      <c r="C193" s="119">
        <v>41716</v>
      </c>
      <c r="D193" s="5"/>
      <c r="E193" s="120">
        <v>360</v>
      </c>
      <c r="F193" s="5"/>
      <c r="G193" s="5"/>
      <c r="H193" s="141" t="s">
        <v>2730</v>
      </c>
      <c r="J193" s="5"/>
      <c r="K193" s="121">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2731</v>
      </c>
      <c r="J211" s="27" t="s">
        <v>2622</v>
      </c>
      <c r="K211" s="142" t="s">
        <v>2734</v>
      </c>
      <c r="L211" s="21"/>
      <c r="M211" s="21"/>
      <c r="N211" s="21"/>
      <c r="O211" s="8"/>
    </row>
    <row r="212" spans="1:15" x14ac:dyDescent="0.25">
      <c r="A212" s="9"/>
      <c r="B212" s="27" t="s">
        <v>2619</v>
      </c>
      <c r="C212" s="141" t="s">
        <v>2730</v>
      </c>
      <c r="D212" s="21"/>
      <c r="G212" s="27" t="s">
        <v>2621</v>
      </c>
      <c r="H212" s="142" t="s">
        <v>2732</v>
      </c>
      <c r="J212" s="27" t="s">
        <v>2623</v>
      </c>
      <c r="K212" s="141" t="s">
        <v>2733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a65d333d-5b59-4810-bc94-b80d9325abbc"/>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2020-12-29T05:56:34Z</cp:lastPrinted>
  <dcterms:created xsi:type="dcterms:W3CDTF">2020-10-14T21:57:42Z</dcterms:created>
  <dcterms:modified xsi:type="dcterms:W3CDTF">2020-12-29T05:56:44Z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