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<sst xmlns="http://schemas.openxmlformats.org/spreadsheetml/2006/main" count="3665" uniqueCount="2785">
  <si>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</si>
  <si>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</si>
  <si>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</si>
  <si>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</si>
  <si>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</si>
  <si>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</si>
  <si>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</si>
  <si>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</si>
  <si>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</si>
  <si>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</si>
  <si>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</si>
  <si>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</si>
  <si>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</si>
  <si>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</si>
  <si>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</si>
  <si>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</si>
  <si>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</si>
  <si>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</si>
  <si>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</si>
  <si>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</si>
  <si>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</si>
  <si>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</si>
  <si>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</si>
  <si>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</si>
  <si>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</si>
  <si>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</si>
  <si>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</si>
  <si>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</si>
  <si>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</si>
  <si>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</si>
  <si>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</si>
  <si>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</si>
  <si>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</si>
  <si>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</si>
  <si>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</si>
  <si>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</si>
  <si>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</si>
  <si>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</si>
  <si>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</si>
  <si>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</si>
  <si>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</si>
  <si>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</si>
  <si>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</si>
  <si>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</si>
  <si>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</si>
  <si>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</si>
  <si>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</si>
  <si>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</si>
  <si>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</si>
  <si>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</si>
  <si>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</si>
  <si>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</si>
  <si>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</si>
  <si>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</si>
  <si>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</si>
  <si>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</si>
  <si>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</si>
  <si>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</si>
  <si>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</si>
  <si>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</si>
  <si>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</si>
  <si>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</si>
  <si>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</si>
  <si>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</si>
  <si>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</si>
  <si>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</si>
  <si>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</si>
  <si>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</si>
  <si>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</si>
  <si>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</si>
  <si>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</si>
  <si>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</si>
  <si>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</si>
  <si>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</si>
  <si>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</si>
  <si>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</si>
  <si>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</si>
  <si>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</si>
  <si>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</si>
  <si>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</si>
  <si>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</si>
  <si>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</si>
  <si>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</si>
  <si>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</si>
  <si>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</si>
  <si>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</si>
  <si>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</si>
  <si>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</si>
  <si>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</si>
  <si>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</si>
  <si>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</si>
  <si>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</si>
  <si>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</si>
  <si>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</si>
  <si>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</si>
  <si>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</si>
  <si>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</si>
  <si>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</si>
  <si>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</si>
  <si>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</si>
  <si>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</si>
  <si>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</si>
  <si>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</si>
  <si>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</si>
  <si>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</si>
  <si>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</si>
  <si>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</si>
  <si>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</si>
  <si>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</si>
  <si>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</si>
  <si>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</si>
  <si>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</si>
  <si>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</si>
  <si>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</si>
  <si>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</si>
  <si>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</si>
  <si>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</si>
  <si>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</si>
  <si>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</si>
  <si>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</si>
  <si>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</si>
  <si>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</si>
  <si>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</si>
  <si>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</si>
  <si>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</si>
  <si>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</si>
  <si>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</si>
  <si>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</si>
  <si>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</si>
  <si>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</si>
  <si>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</si>
  <si>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</si>
  <si>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</si>
  <si>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</si>
  <si>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</si>
  <si>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</si>
  <si>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</si>
  <si>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</si>
  <si>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</si>
  <si>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</si>
  <si>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</si>
  <si>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</si>
  <si>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</si>
  <si>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</si>
  <si>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</si>
  <si>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</si>
  <si>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</si>
  <si>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</si>
  <si>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</si>
  <si>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</si>
  <si>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</si>
  <si>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</si>
  <si>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</si>
  <si>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</si>
  <si>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</si>
  <si>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</si>
  <si>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</si>
  <si>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</si>
  <si>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</si>
  <si>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</si>
  <si>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</si>
  <si>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</si>
  <si>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</si>
  <si>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</si>
  <si>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</si>
  <si>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</si>
  <si>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</si>
  <si>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</si>
  <si>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</si>
  <si>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</si>
  <si>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</si>
  <si>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</si>
  <si>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</si>
  <si>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</si>
  <si>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</si>
  <si>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</si>
  <si>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</si>
  <si>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</si>
  <si>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</si>
  <si>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</si>
  <si>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</si>
  <si>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</si>
  <si>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</si>
  <si>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</si>
  <si>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</si>
  <si>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</si>
  <si>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</si>
  <si>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</si>
  <si>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</si>
  <si>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</si>
  <si>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</si>
  <si>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</si>
  <si>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</si>
  <si>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</si>
  <si>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</si>
  <si>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</si>
  <si>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</si>
  <si>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</si>
  <si>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</si>
  <si>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</si>
  <si>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</si>
  <si>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</si>
  <si>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</si>
  <si>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</si>
  <si>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</si>
  <si>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</si>
  <si>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</si>
  <si>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</si>
  <si>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</si>
  <si>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</si>
  <si>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</si>
  <si>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</si>
  <si>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</si>
  <si>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</si>
  <si>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</si>
  <si>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</si>
  <si>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</si>
  <si>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</si>
  <si>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</si>
  <si>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</si>
  <si>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</si>
  <si>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</si>
  <si>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</si>
  <si>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</si>
  <si>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</si>
  <si>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</si>
  <si>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</si>
  <si>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</si>
  <si>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</si>
  <si>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</si>
  <si>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</si>
  <si>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</si>
  <si>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</si>
  <si>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</si>
  <si>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</si>
  <si>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</si>
  <si>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</si>
  <si>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</si>
  <si>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</si>
  <si>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</si>
  <si>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</si>
  <si>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</si>
  <si>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</si>
  <si>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</si>
  <si>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</si>
  <si>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</si>
  <si>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</si>
  <si>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</si>
  <si>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</si>
  <si>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</si>
  <si>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</si>
  <si>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</si>
  <si>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</si>
  <si>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</si>
  <si>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</si>
  <si>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</si>
  <si>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</si>
  <si>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</si>
  <si>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</si>
  <si>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</si>
  <si>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</si>
  <si>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</si>
  <si>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</si>
  <si>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</si>
  <si>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</si>
  <si>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</si>
  <si>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</si>
  <si>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</si>
  <si>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</si>
  <si>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</si>
  <si>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</si>
  <si>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</si>
  <si>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</si>
  <si>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</si>
  <si>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</si>
  <si>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</si>
  <si>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</si>
  <si>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</si>
  <si>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</si>
  <si>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</si>
  <si>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</si>
  <si>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</si>
  <si>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</si>
  <si>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</si>
  <si>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</si>
  <si>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</si>
  <si>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</si>
  <si>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</si>
  <si>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</si>
  <si>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</si>
  <si>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</si>
  <si>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</si>
  <si>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</si>
  <si>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</si>
  <si>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</si>
  <si>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</si>
  <si>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</si>
  <si>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</si>
  <si>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</si>
  <si>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</si>
  <si>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</si>
  <si>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</si>
  <si>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</si>
  <si>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</si>
  <si>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</si>
  <si>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</si>
  <si>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</si>
  <si>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</si>
  <si>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</si>
  <si>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</si>
  <si>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</si>
  <si>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</si>
  <si>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</si>
  <si>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</si>
  <si>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</si>
  <si>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</si>
  <si>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</si>
  <si>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</si>
  <si>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</si>
  <si>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</si>
  <si>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</si>
  <si>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</si>
  <si>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</si>
  <si>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</si>
  <si>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</si>
  <si>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</si>
  <si>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</si>
  <si>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</si>
  <si>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</si>
  <si>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</si>
  <si>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</si>
  <si>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</si>
  <si>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</si>
  <si>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</si>
  <si>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</si>
  <si>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</si>
  <si>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</si>
  <si>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</si>
  <si>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</si>
  <si>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</si>
  <si>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</si>
  <si>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</si>
  <si>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</si>
  <si>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</si>
  <si>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</si>
  <si>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</si>
  <si>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</si>
  <si>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</si>
  <si>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</si>
  <si>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</si>
  <si>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</si>
  <si>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</si>
  <si>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</si>
  <si>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</si>
  <si>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</si>
  <si>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</si>
  <si>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</si>
  <si>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</si>
  <si>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</si>
  <si>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</si>
  <si>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</si>
  <si>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</si>
  <si>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</si>
  <si>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</si>
  <si>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</si>
  <si>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</si>
  <si>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</si>
  <si>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</si>
  <si>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</si>
  <si>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</si>
  <si>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</si>
  <si>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</si>
  <si>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</si>
  <si>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</si>
  <si>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</si>
  <si>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</si>
  <si>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</si>
  <si>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</si>
  <si>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</si>
  <si>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</si>
  <si>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</si>
  <si>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</si>
  <si>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</si>
  <si>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</si>
  <si>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</si>
  <si>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</si>
  <si>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</si>
  <si>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</si>
  <si>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</si>
  <si>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</si>
  <si>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</si>
  <si>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</si>
  <si>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</si>
  <si>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</si>
  <si>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</si>
  <si>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</si>
  <si>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</si>
  <si>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</si>
  <si>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</si>
  <si>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</si>
  <si>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</si>
  <si>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</si>
  <si>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</si>
  <si>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</si>
  <si>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</si>
  <si>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</si>
  <si>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</si>
  <si>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</si>
  <si>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</si>
  <si>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</si>
  <si>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</si>
  <si>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</si>
  <si>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</si>
  <si>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</si>
  <si>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</si>
  <si>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</si>
  <si>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</si>
  <si>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</si>
  <si>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</si>
  <si>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</si>
  <si>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</si>
  <si>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</si>
  <si>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</si>
  <si>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</si>
  <si>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</si>
  <si>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</si>
  <si>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</si>
  <si>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</si>
  <si>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</si>
  <si>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</si>
  <si>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</si>
  <si>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</si>
  <si>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</si>
  <si>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</si>
  <si>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</si>
  <si>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</si>
  <si>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</si>
  <si>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</si>
  <si>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</si>
  <si>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</si>
  <si>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</si>
  <si>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</si>
  <si>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</si>
  <si>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</si>
  <si>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</si>
  <si>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</si>
  <si>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</si>
  <si>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</si>
  <si>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</si>
  <si>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</si>
  <si>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</si>
  <si>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</si>
  <si>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</si>
  <si>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</si>
  <si>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</si>
  <si>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</si>
  <si>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</si>
  <si>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</si>
  <si>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</si>
  <si>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</si>
  <si>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</si>
  <si>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</si>
  <si>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</si>
  <si>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</si>
  <si>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</si>
  <si>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</si>
  <si>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</si>
  <si>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</si>
  <si>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</si>
  <si>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</si>
  <si>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</si>
  <si>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</si>
  <si>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</si>
  <si>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</si>
  <si>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</si>
  <si>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</si>
  <si>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</si>
  <si>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</si>
  <si>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</si>
  <si>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</si>
  <si>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</si>
  <si>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</si>
  <si>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</si>
  <si>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</si>
  <si>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</si>
  <si>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</si>
  <si>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</si>
  <si>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</si>
  <si>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</si>
  <si>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</si>
  <si>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</si>
  <si>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</si>
  <si>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</si>
  <si>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</si>
  <si>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</si>
  <si>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</si>
  <si>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</si>
  <si>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</si>
  <si>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</si>
  <si>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</si>
  <si>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</si>
  <si>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</si>
  <si>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</si>
  <si>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</si>
  <si>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</si>
  <si>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</si>
  <si>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</si>
  <si>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</si>
  <si>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</si>
  <si>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</si>
  <si>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</si>
  <si>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</si>
  <si>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</si>
  <si>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</si>
  <si>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</si>
  <si>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</si>
  <si>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</si>
  <si>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</si>
  <si>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</si>
  <si>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</si>
  <si>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</si>
  <si>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</si>
  <si>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</si>
  <si>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</si>
  <si>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</si>
  <si>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</si>
  <si>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</si>
  <si>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</si>
  <si>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</si>
  <si>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</si>
  <si>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</si>
  <si>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</si>
  <si>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</si>
  <si>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</si>
  <si>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</si>
  <si>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</si>
  <si>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</si>
  <si>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</si>
  <si>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</si>
  <si>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</si>
  <si>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</si>
  <si>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</si>
  <si>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</si>
  <si>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</si>
  <si>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</si>
  <si>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</si>
  <si>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</si>
  <si>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</si>
  <si>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</si>
  <si>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</si>
  <si>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</si>
  <si>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</si>
  <si>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</si>
  <si>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</si>
  <si>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</si>
  <si>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</si>
  <si>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</si>
  <si>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</si>
  <si>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</si>
  <si>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</si>
  <si>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</si>
  <si>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</si>
  <si>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</si>
  <si>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</si>
  <si>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</si>
  <si>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</si>
  <si>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</si>
  <si>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</si>
  <si>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</si>
  <si>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</si>
  <si>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</si>
  <si>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</si>
  <si>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</si>
  <si>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</si>
  <si>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</si>
  <si>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</si>
  <si>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</si>
  <si>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</si>
  <si>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</si>
  <si>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</si>
  <si>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</si>
  <si>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</si>
  <si>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</si>
  <si>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</si>
  <si>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</si>
  <si>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</si>
  <si>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</si>
  <si>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</si>
  <si>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</si>
  <si>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</si>
  <si>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</si>
  <si>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</si>
  <si>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</si>
  <si>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</si>
  <si>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</si>
  <si>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</si>
  <si>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</si>
  <si>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</si>
  <si>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</si>
  <si>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</si>
  <si>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</si>
  <si>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</si>
  <si>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</si>
  <si>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</si>
  <si>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</si>
  <si>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</si>
  <si>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</si>
  <si>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</si>
  <si>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</si>
  <si>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</si>
  <si>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</si>
  <si>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</si>
  <si>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</si>
  <si>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</si>
  <si>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</si>
  <si>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</si>
  <si>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</si>
  <si>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</si>
  <si>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</si>
  <si>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</si>
  <si>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</si>
  <si>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</si>
  <si>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</si>
  <si>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</si>
  <si>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</si>
  <si>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</si>
  <si>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</si>
  <si>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</si>
  <si>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</si>
  <si>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</si>
  <si>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</si>
  <si>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</si>
  <si>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</si>
  <si>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</si>
  <si>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</si>
  <si>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</si>
  <si>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</si>
  <si>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</si>
  <si>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</si>
  <si>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</si>
  <si>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</si>
  <si>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</si>
  <si>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</si>
  <si>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</si>
  <si>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</si>
  <si>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</si>
  <si>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</si>
  <si>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</si>
  <si>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</si>
  <si>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</si>
  <si>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</si>
  <si>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</si>
  <si>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</si>
  <si>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</si>
  <si>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</si>
  <si>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</si>
  <si>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</si>
  <si>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</si>
  <si>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</si>
  <si>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</si>
  <si>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</si>
  <si>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</si>
  <si>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</si>
  <si>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</si>
  <si>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</si>
  <si>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</si>
  <si>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</si>
  <si>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</si>
  <si>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</si>
  <si>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</si>
  <si>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</si>
  <si>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</si>
  <si>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</si>
  <si>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</si>
  <si>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</si>
  <si>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</si>
  <si>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</si>
  <si>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</si>
  <si>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</si>
  <si>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</si>
  <si>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</si>
  <si>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</si>
  <si>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</si>
  <si>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</si>
  <si>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</si>
  <si>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</si>
  <si>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</si>
  <si>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</si>
  <si>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</si>
  <si>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</si>
  <si>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</si>
  <si>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</si>
  <si>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</si>
  <si>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</si>
  <si>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</si>
  <si>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</si>
  <si>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</si>
  <si>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</si>
  <si>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</si>
  <si>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</si>
  <si>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</si>
  <si>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</si>
  <si>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</si>
  <si>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</si>
  <si>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</si>
  <si>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</si>
  <si>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</si>
  <si>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</si>
  <si>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</si>
  <si>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</si>
  <si>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</si>
  <si>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</si>
  <si>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</si>
  <si>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</si>
  <si>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</si>
  <si>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</si>
  <si>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</si>
  <si>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</si>
  <si>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</si>
  <si>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</si>
  <si>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</si>
  <si>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</si>
  <si>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</si>
  <si>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</si>
  <si>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</si>
  <si>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</si>
  <si>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</si>
  <si>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</si>
  <si>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</si>
  <si>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</si>
  <si>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</si>
  <si>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</si>
  <si>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</si>
  <si>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</si>
  <si>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</si>
  <si>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</si>
  <si>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</si>
  <si>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</si>
  <si>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</si>
  <si>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</si>
  <si>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</si>
  <si>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</si>
  <si>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</si>
  <si>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</si>
  <si>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</si>
  <si>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</si>
  <si>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</si>
  <si>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</si>
  <si>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</si>
  <si>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</si>
  <si>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</si>
  <si>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</si>
  <si>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</si>
  <si>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</si>
  <si>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</si>
  <si>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</si>
  <si>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</si>
  <si>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</si>
  <si>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</si>
  <si>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</si>
  <si>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</si>
  <si>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</si>
  <si>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</si>
  <si>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</si>
  <si>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</si>
  <si>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</si>
  <si>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</si>
  <si>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</si>
  <si>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</si>
  <si>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</si>
  <si>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</si>
  <si>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</si>
  <si>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</si>
  <si>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</si>
  <si>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</si>
  <si>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</si>
  <si>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</si>
  <si>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</si>
  <si>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</si>
  <si>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</si>
  <si>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</si>
  <si>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</si>
  <si>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</si>
  <si>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</si>
  <si>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</si>
  <si>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</si>
  <si>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</si>
  <si>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</si>
  <si>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</si>
  <si>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</si>
  <si>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</si>
  <si>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</si>
  <si>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</si>
  <si>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</si>
  <si>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</si>
  <si>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</si>
  <si>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</si>
  <si>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</si>
  <si>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</si>
  <si>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</si>
  <si>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</si>
  <si>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</si>
  <si>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</si>
  <si>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</si>
  <si>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</si>
  <si>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</si>
  <si>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</si>
  <si>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</si>
  <si>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</si>
  <si>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</si>
  <si>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</si>
  <si>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</si>
  <si>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</si>
  <si>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</si>
  <si>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</si>
  <si>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</si>
  <si>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</si>
  <si>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</si>
  <si>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</si>
  <si>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</si>
  <si>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</si>
  <si>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</si>
  <si>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</si>
  <si>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</si>
  <si>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</si>
  <si>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</si>
  <si>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</si>
  <si>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</si>
  <si>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</si>
  <si>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</si>
  <si>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</si>
  <si>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</si>
  <si>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</si>
  <si>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</si>
  <si>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</si>
  <si>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</si>
  <si>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</si>
  <si>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</si>
  <si>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</si>
  <si>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</si>
  <si>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</si>
  <si>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</si>
  <si>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</si>
  <si>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</si>
  <si>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</si>
  <si>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</si>
  <si>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</si>
  <si>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</si>
  <si>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</si>
  <si>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</si>
  <si>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</si>
  <si>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</si>
  <si>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</si>
  <si>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</si>
  <si>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</si>
  <si>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</si>
  <si>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</si>
  <si>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</si>
  <si>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</si>
  <si>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</si>
  <si>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</si>
  <si>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</si>
  <si>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</si>
  <si>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</si>
  <si>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</si>
  <si>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</si>
  <si>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</si>
  <si>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</si>
  <si>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</si>
  <si>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</si>
  <si>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</si>
  <si>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</si>
  <si>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</si>
  <si>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</si>
  <si>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</si>
  <si>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</si>
  <si>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</si>
  <si>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</si>
  <si>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</si>
  <si>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</si>
  <si>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</si>
  <si>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</si>
  <si>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</si>
  <si>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</si>
  <si>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</si>
  <si>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</si>
  <si>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</si>
  <si>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</si>
  <si>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</si>
  <si>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</si>
  <si>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</si>
  <si>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</si>
  <si>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</si>
  <si>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</si>
  <si>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</si>
  <si>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</si>
  <si>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</si>
  <si>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</si>
  <si>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</si>
  <si>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</si>
  <si>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</si>
  <si>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</si>
  <si>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</si>
  <si>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</si>
  <si>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</si>
  <si>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</si>
  <si>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</si>
  <si>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</si>
  <si>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</si>
  <si>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</si>
  <si>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</si>
  <si>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</si>
  <si>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</si>
  <si>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</si>
  <si>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</si>
  <si>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</si>
  <si>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</si>
  <si>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</si>
  <si>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</si>
  <si>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</si>
  <si>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</si>
  <si>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</si>
  <si>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</si>
  <si>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</si>
  <si>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</si>
  <si>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</si>
  <si>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</si>
  <si>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</si>
  <si>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</si>
  <si>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</si>
  <si>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</si>
  <si>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</si>
  <si>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</si>
  <si>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</si>
  <si>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</si>
  <si>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</si>
  <si>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</si>
  <si>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</si>
  <si>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</si>
  <si>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</si>
  <si>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</si>
  <si>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</si>
  <si>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</si>
  <si>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</si>
  <si>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</si>
  <si>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</si>
  <si>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</si>
  <si>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</si>
  <si>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</si>
  <si>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</si>
  <si>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</si>
  <si>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</si>
  <si>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</si>
  <si>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</si>
  <si>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</si>
  <si>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</si>
  <si>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</si>
  <si>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</si>
  <si>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</si>
  <si>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</si>
  <si>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</si>
  <si>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</si>
  <si>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</si>
  <si>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</si>
  <si>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</si>
  <si>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</si>
  <si>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</si>
  <si>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</si>
  <si>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</si>
  <si>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</si>
  <si>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</si>
  <si>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</si>
  <si>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</si>
  <si>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</si>
  <si>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</si>
  <si>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</si>
  <si>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</si>
  <si>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</si>
  <si>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</si>
  <si>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</si>
  <si>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</si>
  <si>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</si>
  <si>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</si>
  <si>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</si>
  <si>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</si>
  <si>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</si>
  <si>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</si>
  <si>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</si>
  <si>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</si>
  <si>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</si>
  <si>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</si>
  <si>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</si>
  <si>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</si>
  <si>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</si>
  <si>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</si>
  <si>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</si>
  <si>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</si>
  <si>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</si>
  <si>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</si>
  <si>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</si>
  <si>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</si>
  <si>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</si>
  <si>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</si>
  <si>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</si>
  <si>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</si>
  <si>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</si>
  <si>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</si>
  <si>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</si>
  <si>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</si>
  <si>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</si>
  <si>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</si>
  <si>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</si>
  <si>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</si>
  <si>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</si>
  <si>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</si>
  <si>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</si>
  <si>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</si>
  <si>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</si>
  <si>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</si>
  <si>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</si>
  <si>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</si>
  <si>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</si>
  <si>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</si>
  <si>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</si>
  <si>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</si>
  <si>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</si>
  <si>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</si>
  <si>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</si>
  <si>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</si>
  <si>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</si>
  <si>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</si>
  <si>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</si>
  <si>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</si>
  <si>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</si>
  <si>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</si>
  <si>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</si>
  <si>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</si>
  <si>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</si>
  <si>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</si>
  <si>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</si>
  <si>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</si>
  <si>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</si>
  <si>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</si>
  <si>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</si>
  <si>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</si>
  <si>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</si>
  <si>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</si>
  <si>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</si>
  <si>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</si>
  <si>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</si>
  <si>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</si>
  <si>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</si>
  <si>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</si>
  <si>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</si>
  <si>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</si>
  <si>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</si>
  <si>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</si>
  <si>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</si>
  <si>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</si>
  <si>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</si>
  <si>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</si>
  <si>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</si>
  <si>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</si>
  <si>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</si>
  <si>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</si>
  <si>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</si>
  <si>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</si>
  <si>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</si>
  <si>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</si>
  <si>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</si>
  <si>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</si>
  <si>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</si>
  <si>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</si>
  <si>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</si>
  <si>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</si>
  <si>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</si>
  <si>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</si>
  <si>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</si>
  <si>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</si>
  <si>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</si>
  <si>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</si>
  <si>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</si>
  <si>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</si>
  <si>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</si>
  <si>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</si>
  <si>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</si>
  <si>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</si>
  <si>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</si>
  <si>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</si>
  <si>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</si>
  <si>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</si>
  <si>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</si>
  <si>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</si>
  <si>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</si>
  <si>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</si>
  <si>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</si>
  <si>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</si>
  <si>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</si>
  <si>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</si>
  <si>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</si>
  <si>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</si>
  <si>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</si>
  <si>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</si>
  <si>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</si>
  <si>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</si>
  <si>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</si>
  <si>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</si>
  <si>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</si>
  <si>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</si>
  <si>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</si>
  <si>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</si>
  <si>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</si>
  <si>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</si>
  <si>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</si>
  <si>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</si>
  <si>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</si>
  <si>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</si>
  <si>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</si>
  <si>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</si>
  <si>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</si>
  <si>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</si>
  <si>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</si>
  <si>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</si>
  <si>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</si>
  <si>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</si>
  <si>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</si>
  <si>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</si>
  <si>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</si>
  <si>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</si>
  <si>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</si>
  <si>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</si>
  <si>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</si>
  <si>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</si>
  <si>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</si>
  <si>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</si>
  <si>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</si>
  <si>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</si>
  <si>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</si>
  <si>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</si>
  <si>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</si>
  <si>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</si>
  <si>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</si>
  <si>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</si>
  <si>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</si>
  <si>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</si>
  <si>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</si>
  <si>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</si>
  <si>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</si>
  <si>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</si>
  <si>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</si>
  <si>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</si>
  <si>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</si>
  <si>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</si>
  <si>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</si>
  <si>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</si>
  <si>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</si>
  <si>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</si>
  <si>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</si>
  <si>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</si>
  <si>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</si>
  <si>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</si>
  <si>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</si>
  <si>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</si>
  <si>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</si>
  <si>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</si>
  <si>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</si>
  <si>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</si>
  <si>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</si>
  <si>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</si>
  <si>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</si>
  <si>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</si>
  <si>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</si>
  <si>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</si>
  <si>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</si>
  <si>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</si>
  <si>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</si>
  <si>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</si>
  <si>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</si>
  <si>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</si>
  <si>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</si>
  <si>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</si>
  <si>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</si>
  <si>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</si>
  <si>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</si>
  <si>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</si>
  <si>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</si>
  <si>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</si>
  <si>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</si>
  <si>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</si>
  <si>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</si>
  <si>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</si>
  <si>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</si>
  <si>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</si>
  <si>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</si>
  <si>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</si>
  <si>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</si>
  <si>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</si>
  <si>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</si>
  <si>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</si>
  <si>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</si>
  <si>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</si>
  <si>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</si>
  <si>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</si>
  <si>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</si>
  <si>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</si>
  <si>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</si>
  <si>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</si>
  <si>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</si>
  <si>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</si>
  <si>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</si>
  <si>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</si>
  <si>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</si>
  <si>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</si>
  <si>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</si>
  <si>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</si>
  <si>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</si>
  <si>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</si>
  <si>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</si>
  <si>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</si>
  <si>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</si>
  <si>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</si>
  <si>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</si>
  <si>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</si>
  <si>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</si>
  <si>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</si>
  <si>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</si>
  <si>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</si>
  <si>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</si>
  <si>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</si>
  <si>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</si>
  <si>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</si>
  <si>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</si>
  <si>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</si>
  <si>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</si>
  <si>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</si>
  <si>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</si>
  <si>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</si>
  <si>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</si>
  <si>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</si>
  <si>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</si>
  <si>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</si>
  <si>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</si>
  <si>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</si>
  <si>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</si>
  <si>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</si>
  <si>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</si>
  <si>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</si>
  <si>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</si>
  <si>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</si>
  <si>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</si>
  <si>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</si>
  <si>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</si>
  <si>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</si>
  <si>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</si>
  <si>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</si>
  <si>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</si>
  <si>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</si>
  <si>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</si>
  <si>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</si>
  <si>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</si>
  <si>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</si>
  <si>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</si>
  <si>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</si>
  <si>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</si>
  <si>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</si>
  <si>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</si>
  <si>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</si>
  <si>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</si>
  <si>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</si>
  <si>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</si>
  <si>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</si>
  <si>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</si>
  <si>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</si>
  <si>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</si>
  <si>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</si>
  <si>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</si>
  <si>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</si>
  <si>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</si>
  <si>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</si>
  <si>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</si>
  <si>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</si>
  <si>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</si>
  <si>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</si>
  <si>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</si>
  <si>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</si>
  <si>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</si>
  <si>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</si>
  <si>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</si>
  <si>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</si>
  <si>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</si>
  <si>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</si>
  <si>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</si>
  <si>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</si>
  <si>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</si>
  <si>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</si>
  <si>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</si>
  <si>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</si>
  <si>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</si>
  <si>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</si>
  <si>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</si>
  <si>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</si>
  <si>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</si>
  <si>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</si>
  <si>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</si>
  <si>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</si>
  <si>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</si>
  <si>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</si>
  <si>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</si>
  <si>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</si>
  <si>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</si>
  <si>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</si>
  <si>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</si>
  <si>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</si>
  <si>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</si>
  <si>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</si>
  <si>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</si>
  <si>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</si>
  <si>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</si>
  <si>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</si>
  <si>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</si>
  <si>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</si>
  <si>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</si>
  <si>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</si>
  <si>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</si>
  <si>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</si>
  <si>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</si>
  <si>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</si>
  <si>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</si>
  <si>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</si>
  <si>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</si>
  <si>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</si>
  <si>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</si>
  <si>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</si>
  <si>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</si>
  <si>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</si>
  <si>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</si>
  <si>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</si>
  <si>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</si>
  <si>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</si>
  <si>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</si>
  <si>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</si>
  <si>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</si>
  <si>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</si>
  <si>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</si>
  <si>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</si>
  <si>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</si>
  <si>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</si>
  <si>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</si>
  <si>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</si>
  <si>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</si>
  <si>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</si>
  <si>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</si>
  <si>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</si>
  <si>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</si>
  <si>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</si>
  <si>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</si>
  <si>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</si>
  <si>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</si>
  <si>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</si>
  <si>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</si>
  <si>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</si>
  <si>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</si>
  <si>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</si>
  <si>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</si>
  <si>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</si>
  <si>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</si>
  <si>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</si>
  <si>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</si>
  <si>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</si>
  <si>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</si>
  <si>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</si>
  <si>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</si>
  <si>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</si>
  <si>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</si>
  <si>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</si>
  <si>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</si>
  <si>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</si>
  <si>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</si>
  <si>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</si>
  <si>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</si>
  <si>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</si>
  <si>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</si>
  <si>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</si>
  <si>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</si>
  <si>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</si>
  <si>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</si>
  <si>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</si>
  <si>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</si>
  <si>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</si>
  <si>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</si>
  <si>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</si>
  <si>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</si>
  <si>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</si>
  <si>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</si>
  <si>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</si>
  <si>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</si>
  <si>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</si>
  <si>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</si>
  <si>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</si>
  <si>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</si>
  <si>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</si>
  <si>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</si>
  <si>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</si>
  <si>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</si>
  <si>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</si>
  <si>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</si>
  <si>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</si>
  <si>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</si>
  <si>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</si>
  <si>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</si>
  <si>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</si>
  <si>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</si>
  <si>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</si>
  <si>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</si>
  <si>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</si>
  <si>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</si>
  <si>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</si>
  <si>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</si>
  <si>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</si>
  <si>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</si>
  <si>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</si>
  <si>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</si>
  <si>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</si>
  <si>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</si>
  <si>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</si>
  <si>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</si>
  <si>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</si>
  <si>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</si>
  <si>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</si>
  <si>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</si>
  <si>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</si>
  <si>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</si>
  <si>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</si>
  <si>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</si>
  <si>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</si>
  <si>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</si>
  <si>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</si>
  <si>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</si>
  <si>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</si>
  <si>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</si>
  <si>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</si>
  <si>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</si>
  <si>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</si>
  <si>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</si>
  <si>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</si>
  <si>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</si>
  <si>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</si>
  <si>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</si>
  <si>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</si>
  <si>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</si>
  <si>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</si>
  <si>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</si>
  <si>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</si>
  <si>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</si>
  <si>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</si>
  <si>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</si>
  <si>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</si>
  <si>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</si>
  <si>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</si>
  <si>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</si>
  <si>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</si>
  <si>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</si>
  <si>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</si>
  <si>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</si>
  <si>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</si>
  <si>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</si>
  <si>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</si>
  <si>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</si>
  <si>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</si>
  <si>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</si>
  <si>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</si>
  <si>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</si>
  <si>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</si>
  <si>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</si>
  <si>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</si>
  <si>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</si>
  <si>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</si>
  <si>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</si>
  <si>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</si>
  <si>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</si>
  <si>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</si>
  <si>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</si>
  <si>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</si>
  <si>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</si>
  <si>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</si>
  <si>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</si>
  <si>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</si>
  <si>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</si>
  <si>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</si>
  <si>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</si>
  <si>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</si>
  <si>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</si>
  <si>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</si>
  <si>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</si>
  <si>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</si>
  <si>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</si>
  <si>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</si>
  <si>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</si>
  <si>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</si>
  <si>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</si>
  <si>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</si>
  <si>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</si>
  <si>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</si>
  <si>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</si>
  <si>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</si>
  <si>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</si>
  <si>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</si>
  <si>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</si>
  <si>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</si>
  <si>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</si>
  <si>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</si>
  <si>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</si>
  <si>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</si>
  <si>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</si>
  <si>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</si>
  <si>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</si>
  <si>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</si>
  <si>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</si>
  <si>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</si>
  <si>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</si>
  <si>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</si>
  <si>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</si>
  <si>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</si>
  <si>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</si>
  <si>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</si>
  <si>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</si>
  <si>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</si>
  <si>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</si>
  <si>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</si>
  <si>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</si>
  <si>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</si>
  <si>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</si>
  <si>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</si>
  <si>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</si>
  <si>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</si>
  <si>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</si>
  <si>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</si>
  <si>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</si>
  <si>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</si>
  <si>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</si>
  <si>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</si>
  <si>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</si>
  <si>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</si>
  <si>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</si>
  <si>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</si>
  <si>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</si>
  <si>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</si>
  <si>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</si>
  <si>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</si>
  <si>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</si>
  <si>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</si>
  <si>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</si>
  <si>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</si>
  <si>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</si>
  <si>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</si>
  <si>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</si>
  <si>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</si>
  <si>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</si>
  <si>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</si>
  <si>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</si>
  <si>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</si>
  <si>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</si>
  <si>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</si>
  <si>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</si>
  <si>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</si>
  <si>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</si>
  <si>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</si>
  <si>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</si>
  <si>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</si>
  <si>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</si>
  <si>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</si>
  <si>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</si>
  <si>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</si>
  <si>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</si>
  <si>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</si>
  <si>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</si>
  <si>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</si>
  <si>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</si>
  <si>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</si>
  <si>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</si>
  <si>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</si>
  <si>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</si>
  <si>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</si>
  <si>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</si>
  <si>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</si>
  <si>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</si>
  <si>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</si>
  <si>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</si>
  <si>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</si>
  <si>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</si>
  <si>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</si>
  <si>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</si>
  <si>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</si>
  <si>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</si>
  <si>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</si>
  <si>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</si>
  <si>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</si>
  <si>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</si>
  <si>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</si>
  <si>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</si>
  <si>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</si>
  <si>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</si>
  <si>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</si>
  <si>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</si>
  <si>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</si>
  <si>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</si>
  <si>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</si>
  <si>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</si>
  <si>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</si>
  <si>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</si>
  <si>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</si>
  <si>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</si>
  <si>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</si>
  <si>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</si>
  <si>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</si>
  <si>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</si>
  <si>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</si>
  <si>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</si>
  <si>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</si>
  <si>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</si>
  <si>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</si>
  <si>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</si>
  <si>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</si>
  <si>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</si>
  <si>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</si>
  <si>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</si>
  <si>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</si>
  <si>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</si>
  <si>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</si>
  <si>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</si>
  <si>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</si>
  <si>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</si>
  <si>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</si>
  <si>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</si>
  <si>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</si>
  <si>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</si>
  <si>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</si>
  <si>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</si>
  <si>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</si>
  <si>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</si>
  <si>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</si>
  <si>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</si>
  <si>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</si>
  <si>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</si>
  <si>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</si>
  <si>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</si>
  <si>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</si>
  <si>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</si>
  <si>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</si>
  <si>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</si>
  <si>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</si>
  <si>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</si>
  <si>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</si>
  <si>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</si>
  <si>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</si>
  <si>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</si>
  <si>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</si>
  <si>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</si>
  <si>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</si>
  <si>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</si>
  <si>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</si>
  <si>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</si>
  <si>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</si>
  <si>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</si>
  <si>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</si>
  <si>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</si>
  <si>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</si>
  <si>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</si>
  <si>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</si>
  <si>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</si>
  <si>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</si>
  <si>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</si>
  <si>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</si>
  <si>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</si>
  <si>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</si>
  <si>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</si>
  <si>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</si>
  <si>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</si>
  <si>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</si>
  <si>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</si>
  <si>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</si>
  <si>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</si>
  <si>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</si>
  <si>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</si>
  <si>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</si>
  <si>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</si>
  <si>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</si>
  <si>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</si>
  <si>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</si>
  <si>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</si>
  <si>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</si>
  <si>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</si>
  <si>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</si>
  <si>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</si>
  <si>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</si>
  <si>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</si>
  <si>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</si>
  <si>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</si>
  <si>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</si>
  <si>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</si>
  <si>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</si>
  <si>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</si>
  <si>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</si>
  <si>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</si>
  <si>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</si>
  <si>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</si>
  <si>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</si>
  <si>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</si>
  <si>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</si>
  <si>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</si>
  <si>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</si>
  <si>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</si>
  <si>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</si>
  <si>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</si>
  <si>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</si>
  <si>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</si>
  <si>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</si>
  <si>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</si>
  <si>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</si>
  <si>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</si>
  <si>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</si>
  <si>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</si>
  <si>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</si>
  <si>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</si>
  <si>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</si>
  <si>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</si>
  <si>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</si>
  <si>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</si>
  <si>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</si>
  <si>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</si>
  <si>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</si>
  <si>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</si>
  <si>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</si>
  <si>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</si>
  <si>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</si>
  <si>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</si>
  <si>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</si>
  <si>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</si>
  <si>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</si>
  <si>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</si>
  <si>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</si>
  <si>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</si>
  <si>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</si>
  <si>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</si>
  <si>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</si>
  <si>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</si>
  <si>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</si>
  <si>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</si>
  <si>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</si>
  <si>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</si>
  <si>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</si>
  <si>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</si>
  <si>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</si>
  <si>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</si>
  <si>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</si>
  <si>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</si>
  <si>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</si>
  <si>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</si>
  <si>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</si>
  <si>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</si>
  <si>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</si>
  <si>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</si>
  <si>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</si>
  <si>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</si>
  <si>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</si>
  <si>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</si>
  <si>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</si>
  <si>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</si>
  <si>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</si>
  <si>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</si>
  <si>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</si>
  <si>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</si>
  <si>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</si>
  <si>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</si>
  <si>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</si>
  <si>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</si>
  <si>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</si>
  <si>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</si>
  <si>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</si>
  <si>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</si>
  <si>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</si>
  <si>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</si>
  <si>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</si>
  <si>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</si>
  <si>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</si>
  <si>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</si>
  <si>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</si>
  <si>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</si>
  <si>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</si>
  <si>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</si>
  <si>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</si>
  <si>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</si>
  <si>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</si>
  <si>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</si>
  <si>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</si>
  <si>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</si>
  <si>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</si>
  <si>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</si>
  <si>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</si>
  <si>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</si>
  <si>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</si>
  <si>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</si>
  <si>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</si>
  <si>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</si>
  <si>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</si>
  <si>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</si>
  <si>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</si>
  <si>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</si>
  <si>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</si>
  <si>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</si>
  <si>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</si>
  <si>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</si>
  <si>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</si>
  <si>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</si>
  <si>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</si>
  <si>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</si>
  <si>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</si>
  <si>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</si>
  <si>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</si>
  <si>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</si>
  <si>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</si>
  <si>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</si>
  <si>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</si>
  <si>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</si>
  <si>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</si>
  <si>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</si>
  <si>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</si>
  <si>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</si>
  <si>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</si>
  <si>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</si>
  <si>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</si>
  <si>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</si>
  <si>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</si>
  <si>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</si>
  <si>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</si>
  <si>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</si>
  <si>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</si>
  <si>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</si>
  <si>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</si>
  <si>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</si>
  <si>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</si>
  <si>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</si>
  <si>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</si>
  <si>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</si>
  <si>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</si>
  <si>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</si>
  <si>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</si>
  <si>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</si>
  <si>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</si>
  <si>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</si>
  <si>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</si>
  <si>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</si>
  <si>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</si>
  <si>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</si>
  <si>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</si>
  <si>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</si>
  <si>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</si>
  <si>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</si>
  <si>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</si>
  <si>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</si>
  <si>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</si>
  <si>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</si>
  <si>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</si>
  <si>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</si>
  <si>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</si>
  <si>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</si>
  <si>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</si>
  <si>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</si>
  <si>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</si>
  <si>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</si>
  <si>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</si>
  <si>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</si>
  <si>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</si>
  <si>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</si>
  <si>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</si>
  <si>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</si>
  <si>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</si>
  <si>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</si>
  <si>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</si>
  <si>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</si>
  <si>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</si>
  <si>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</si>
  <si>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</si>
  <si>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</si>
  <si>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</si>
  <si>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</si>
  <si>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</si>
  <si>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</si>
  <si>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</si>
  <si>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</si>
  <si>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</si>
  <si>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</si>
  <si>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</si>
  <si>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</si>
  <si>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</si>
  <si>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</si>
  <si>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</si>
  <si>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</si>
  <si>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</si>
  <si>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</si>
  <si>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</si>
  <si>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</si>
  <si>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</si>
  <si>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</si>
  <si>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</si>
  <si>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</si>
  <si>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</si>
  <si>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</si>
  <si>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</si>
  <si>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</si>
  <si>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</si>
  <si>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</si>
  <si>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</si>
  <si>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</si>
  <si>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</si>
  <si>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</si>
  <si>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</si>
  <si>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</si>
  <si>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</si>
  <si>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</si>
  <si>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</si>
  <si>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</si>
  <si>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</si>
  <si>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</si>
  <si>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</si>
  <si>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</si>
  <si>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</si>
  <si>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</si>
  <si>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</si>
  <si>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</si>
  <si>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</si>
  <si>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</si>
  <si>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</si>
  <si>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</si>
  <si>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</si>
  <si>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</si>
  <si>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</si>
  <si>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</si>
  <si>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</si>
  <si>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</si>
  <si>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</si>
  <si>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</si>
  <si>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</si>
  <si>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</si>
  <si>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</si>
  <si>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</si>
  <si>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</si>
  <si>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</si>
  <si>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</si>
  <si>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</si>
  <si>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</si>
  <si>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</si>
  <si>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</si>
  <si>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</si>
  <si>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</si>
  <si>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</si>
  <si>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</si>
  <si>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</si>
  <si>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</si>
  <si>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</si>
  <si>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</si>
  <si>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</si>
  <si>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</si>
  <si>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</si>
  <si>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</si>
  <si>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</si>
  <si>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</si>
  <si>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</si>
  <si>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</si>
  <si>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</si>
  <si>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</si>
  <si>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</si>
  <si>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</si>
  <si>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</si>
  <si>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</si>
  <si>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</si>
  <si>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</si>
  <si>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</si>
  <si>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</si>
  <si>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</si>
  <si>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</si>
  <si>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</si>
  <si>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</si>
  <si>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</si>
  <si>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</si>
  <si>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</si>
  <si>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</si>
  <si>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</si>
  <si>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</si>
  <si>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</si>
  <si>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</si>
  <si>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</si>
  <si>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</si>
  <si>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</si>
  <si>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</si>
  <si>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</si>
  <si>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</si>
  <si>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</si>
  <si>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</si>
  <si>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</si>
  <si>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</si>
  <si>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</si>
  <si>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</si>
  <si>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</si>
  <si>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</si>
  <si>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</si>
  <si>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</si>
  <si>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</si>
  <si>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</si>
  <si>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</si>
  <si>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</si>
  <si>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</si>
  <si>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</si>
  <si>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</si>
  <si>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</si>
  <si>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</si>
  <si>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</si>
  <si>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</si>
  <si>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</si>
  <si>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</si>
  <si>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</si>
  <si>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</si>
  <si>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</si>
  <si>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</si>
  <si>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</si>
  <si>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</si>
  <si>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</si>
  <si>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</si>
  <si>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</si>
  <si>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</si>
  <si>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</si>
  <si>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</si>
  <si>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</si>
  <si>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</si>
  <si>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</si>
  <si>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</si>
  <si>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</si>
  <si>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</si>
  <si>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</si>
  <si>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</si>
  <si>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</si>
  <si>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</si>
  <si>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</si>
  <si>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</si>
  <si>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</si>
  <si>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</si>
  <si>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</si>
  <si>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</si>
  <si>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</si>
  <si>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</si>
  <si>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</si>
  <si>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</si>
  <si>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</si>
  <si>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</si>
  <si>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</si>
  <si>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</si>
  <si>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</si>
  <si>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</si>
  <si>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</si>
  <si>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</si>
  <si>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</si>
  <si>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</si>
  <si>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</si>
  <si>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</si>
  <si>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</si>
  <si>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</si>
  <si>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</si>
  <si>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</si>
  <si>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</si>
  <si>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</si>
  <si>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</si>
  <si>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</si>
  <si>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</si>
  <si>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</si>
  <si>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</si>
  <si>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</si>
  <si>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</si>
  <si>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</si>
  <si>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</si>
  <si>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</si>
  <si>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</si>
  <si>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</si>
  <si>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</si>
  <si>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</si>
  <si>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</si>
  <si>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</si>
  <si>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</si>
  <si>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</si>
  <si>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</si>
  <si>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</si>
  <si>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</si>
  <si>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</si>
  <si>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</si>
  <si>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</si>
  <si>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</si>
  <si>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</si>
  <si>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</si>
  <si>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</si>
  <si>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</si>
  <si>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</si>
  <si>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</si>
  <si>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</si>
  <si>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</si>
  <si>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</si>
  <si>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</si>
  <si>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</si>
  <si>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</si>
  <si>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</si>
  <si>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</si>
  <si>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</si>
  <si>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</si>
  <si>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</si>
  <si>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</si>
  <si>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</si>
  <si>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</si>
  <si>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</si>
  <si>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</si>
  <si>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</si>
  <si>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</si>
  <si>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</si>
  <si>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</si>
  <si>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</si>
  <si>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</si>
  <si>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</si>
  <si>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</si>
  <si>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</si>
  <si>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</si>
  <si>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</si>
  <si>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</si>
  <si>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</si>
  <si>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</si>
  <si>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</si>
  <si>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</si>
  <si>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</si>
  <si>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</si>
  <si>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</si>
  <si>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</si>
  <si>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</si>
  <si>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</si>
  <si>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</si>
  <si>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</si>
  <si>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</si>
  <si>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</si>
  <si>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</si>
  <si>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</si>
  <si>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</si>
  <si>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</si>
  <si>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</si>
  <si>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</si>
  <si>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</si>
  <si>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</si>
  <si>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</si>
  <si>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</si>
  <si>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</si>
  <si>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</si>
  <si>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</si>
  <si>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</si>
  <si>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</si>
  <si>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</si>
  <si>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</si>
  <si>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</si>
  <si>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</si>
  <si>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</si>
  <si>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</si>
  <si>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</si>
  <si>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</si>
  <si>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</si>
  <si>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</si>
  <si>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</si>
  <si>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</si>
  <si>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</si>
  <si>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</si>
  <si>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</si>
  <si>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</si>
  <si>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</si>
  <si>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</si>
  <si>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</si>
  <si>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</si>
  <si>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</si>
  <si>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</si>
  <si>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</si>
  <si>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</si>
  <si>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</si>
  <si>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</si>
  <si>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</si>
  <si>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</si>
  <si>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</si>
  <si>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</si>
  <si>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</si>
  <si>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</si>
  <si>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</si>
  <si>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</si>
  <si>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</si>
  <si>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</si>
  <si>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</si>
  <si>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</si>
  <si>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</si>
  <si>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</si>
  <si>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</si>
  <si>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</si>
  <si>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</si>
  <si>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</si>
  <si>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</si>
  <si>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</si>
  <si>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</si>
  <si>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</si>
  <si>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</si>
  <si>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</si>
  <si>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</si>
  <si>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</si>
  <si>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</si>
  <si>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</si>
  <si>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</si>
  <si>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</si>
  <si>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</si>
  <si>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</si>
  <si>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</si>
  <si>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</si>
  <si>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</si>
  <si>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</si>
  <si>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</si>
  <si>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</si>
  <si>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</si>
  <si>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</si>
  <si>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</si>
  <si>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</si>
  <si>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</si>
  <si>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</si>
  <si>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</si>
  <si>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</si>
  <si>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</si>
  <si>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</si>
  <si>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</si>
  <si>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</si>
  <si>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</si>
  <si>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</si>
  <si>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</si>
  <si>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</si>
  <si>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</si>
  <si>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</si>
  <si>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</si>
  <si>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</si>
  <si>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</si>
  <si>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</si>
  <si>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</si>
  <si>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</si>
  <si>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</si>
  <si>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</si>
  <si>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</si>
  <si>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</si>
  <si>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</si>
  <si>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</si>
  <si>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</si>
  <si>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</si>
  <si>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</si>
  <si>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</si>
  <si>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</si>
  <si>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</si>
  <si>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</si>
  <si>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</si>
  <si>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</si>
  <si>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</si>
  <si>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</si>
  <si>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</si>
  <si>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</si>
  <si>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</si>
  <si>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</si>
  <si>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</si>
  <si>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</si>
  <si>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</si>
  <si>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</si>
  <si>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</si>
  <si>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</si>
  <si>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</si>
  <si>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</si>
  <si>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</si>
  <si>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</si>
  <si>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</si>
  <si>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</si>
  <si>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</si>
  <si>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</si>
  <si>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</si>
  <si>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</si>
  <si>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</si>
  <si>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</si>
  <si>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</si>
  <si>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</si>
  <si>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</si>
  <si>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</si>
  <si>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</si>
  <si>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</si>
  <si>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</si>
  <si>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</si>
  <si>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</si>
  <si>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</si>
  <si>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</si>
  <si>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</si>
  <si>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</si>
  <si>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</si>
  <si>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</si>
  <si>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</si>
  <si>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</si>
  <si>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</si>
  <si>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</si>
  <si>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</si>
  <si>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</si>
  <si>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</si>
  <si>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</si>
  <si>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</si>
  <si>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</si>
  <si>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</si>
  <si>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</si>
  <si>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</si>
  <si>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</si>
  <si>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</si>
  <si>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</si>
  <si>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</si>
  <si>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</si>
  <si>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</si>
  <si>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</si>
  <si>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</si>
  <si>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</si>
  <si>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</si>
  <si>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</si>
  <si>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</si>
  <si>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</si>
  <si>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</si>
  <si>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</si>
  <si>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</si>
  <si>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</si>
  <si>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</si>
  <si>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</si>
  <si>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</si>
  <si>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</si>
  <si>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</si>
  <si>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</si>
  <si>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</si>
  <si>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</si>
  <si>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</si>
  <si>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</si>
  <si>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</si>
  <si>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</si>
  <si>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</si>
  <si>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</si>
  <si>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</si>
  <si>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</si>
  <si>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</si>
  <si>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</si>
  <si>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</si>
  <si>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</si>
  <si>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</si>
  <si>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</si>
  <si>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</si>
  <si>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</si>
  <si>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</si>
  <si>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</si>
  <si>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</si>
  <si>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</si>
  <si>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</si>
  <si>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</si>
  <si>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</si>
  <si>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</si>
  <si>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</si>
  <si>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</si>
  <si>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</si>
  <si>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</si>
  <si>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</si>
  <si>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</si>
  <si>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</si>
  <si>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</si>
  <si>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</si>
  <si>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</si>
  <si>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</si>
  <si>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</si>
  <si>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</si>
  <si>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</si>
  <si>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</si>
  <si>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</si>
  <si>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</si>
  <si>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</si>
  <si>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</si>
  <si>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</si>
  <si>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</si>
  <si>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</si>
  <si>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</si>
  <si>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</si>
  <si>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</si>
  <si>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</si>
  <si>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</si>
  <si>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</si>
  <si>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</si>
  <si>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</si>
  <si>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</si>
  <si>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</si>
  <si>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</si>
  <si>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</si>
  <si>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</si>
  <si>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</si>
  <si>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</si>
  <si>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</si>
  <si>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</si>
  <si>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</si>
  <si>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</si>
  <si>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</si>
  <si>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</si>
  <si>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</si>
  <si>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</si>
  <si>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</si>
  <si>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</si>
  <si>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</si>
  <si>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</si>
  <si>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</si>
  <si>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</si>
  <si>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</si>
  <si>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</si>
  <si>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</si>
  <si>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</si>
  <si>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</si>
  <si>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</si>
  <si>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</si>
  <si>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</si>
  <si>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</si>
  <si>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</si>
  <si>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</si>
  <si>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</si>
  <si>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</si>
  <si>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</si>
  <si>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</si>
  <si>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</si>
  <si>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</si>
  <si>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</si>
  <si>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</si>
  <si>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</si>
  <si>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</si>
  <si>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</si>
  <si>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</si>
  <si>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</si>
  <si>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</si>
  <si>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</si>
  <si>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</si>
  <si>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</si>
  <si>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</si>
  <si>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</si>
  <si>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</si>
  <si>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</si>
  <si>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</si>
  <si>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</si>
  <si>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</si>
  <si>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</si>
  <si>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</si>
  <si>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</si>
  <si>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</si>
  <si>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</si>
  <si>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</si>
  <si>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</si>
  <si>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</si>
  <si>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</si>
  <si>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</si>
  <si>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</si>
  <si>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</si>
  <si>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</si>
  <si>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</si>
  <si>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</si>
  <si>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</si>
  <si>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</si>
  <si>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</si>
  <si>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</si>
  <si>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</si>
  <si>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</si>
  <si>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</si>
  <si>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</si>
  <si>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</si>
  <si>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</si>
  <si>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</si>
  <si>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</si>
  <si>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</si>
  <si>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</si>
  <si>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</si>
  <si>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</si>
  <si>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</si>
  <si>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</si>
  <si>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</si>
  <si>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</si>
  <si>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</si>
  <si>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</si>
  <si>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</si>
  <si>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</si>
  <si>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</si>
  <si>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</si>
  <si>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</si>
  <si>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</si>
  <si>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</si>
  <si>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</si>
  <si>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</si>
  <si>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</si>
  <si>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</si>
  <si>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</si>
  <si>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</si>
  <si>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</si>
  <si>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</si>
  <si>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</si>
  <si>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</si>
  <si>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</si>
  <si>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</si>
  <si>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</si>
  <si>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</si>
  <si>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</si>
  <si>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</si>
  <si>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</si>
  <si>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</si>
  <si>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</si>
  <si>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</si>
  <si>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</si>
  <si>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</si>
  <si>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</si>
  <si>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</si>
  <si>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</si>
  <si>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</si>
  <si>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</si>
  <si>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</si>
  <si>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</si>
  <si>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</si>
  <si>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</si>
  <si>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</si>
  <si>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</si>
  <si>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</si>
  <si>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</si>
  <si>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</si>
  <si>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</si>
  <si>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</si>
  <si>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</si>
  <si>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</si>
  <si>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</si>
  <si>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</si>
  <si>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</si>
  <si>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</si>
  <si>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</si>
  <si>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</si>
  <si>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</si>
  <si>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</si>
  <si>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</si>
  <si>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</si>
  <si>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</si>
  <si>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</si>
  <si>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</si>
  <si>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</si>
  <si>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</si>
  <si>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</si>
  <si>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</si>
  <si>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</si>
  <si>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</si>
  <si>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</si>
  <si>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</si>
  <si>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</si>
  <si>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</si>
  <si>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</si>
  <si>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</si>
  <si>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</si>
  <si>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</si>
  <si>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</si>
  <si>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</si>
  <si>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</si>
  <si>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</si>
  <si>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</si>
  <si>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</si>
  <si>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</si>
  <si>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</si>
  <si>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</si>
  <si>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</si>
  <si>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</si>
  <si>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</si>
  <si>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</si>
  <si>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</si>
  <si>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</si>
  <si>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</si>
  <si>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</si>
  <si>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</si>
  <si>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</si>
  <si>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</si>
  <si>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</si>
  <si>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</si>
  <si>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</si>
  <si>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</si>
  <si>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</si>
  <si>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</si>
  <si>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</si>
  <si>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</si>
  <si>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</si>
  <si>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</si>
  <si>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</si>
  <si>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</si>
  <si>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</si>
  <si>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</si>
  <si>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</si>
  <si>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</si>
  <si>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</si>
  <si>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</si>
  <si>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</si>
  <si>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</si>
  <si>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</si>
  <si>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</si>
  <si>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</si>
  <si>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</si>
  <si>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</si>
  <si>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</si>
  <si>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</si>
  <si>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</si>
  <si>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</si>
  <si>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</si>
  <si>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</si>
  <si>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</si>
  <si>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</si>
  <si>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</si>
  <si>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</si>
  <si>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</si>
  <si>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</si>
  <si>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</si>
  <si>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</si>
  <si>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</si>
  <si>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</si>
  <si>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</si>
  <si>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</si>
  <si>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</si>
  <si>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</si>
  <si>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</si>
  <si>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</si>
  <si>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</si>
  <si>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</si>
  <si>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</si>
  <si>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</si>
  <si>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</si>
  <si>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</si>
  <si>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</si>
  <si>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</si>
  <si>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</si>
  <si>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</si>
  <si>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</si>
  <si>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</si>
  <si>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</si>
  <si>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</si>
  <si>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</si>
  <si>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</si>
  <si>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</si>
  <si>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</si>
  <si>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</si>
  <si>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</si>
  <si>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</si>
  <si>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</si>
  <si>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</si>
  <si>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</si>
  <si>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</si>
  <si>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</si>
  <si>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</si>
  <si>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</si>
  <si>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</si>
  <si>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</si>
  <si>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</si>
  <si>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</si>
  <si>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</si>
  <si>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</si>
  <si>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</si>
  <si>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</si>
  <si>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</si>
  <si>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</si>
  <si>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</si>
  <si>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</si>
  <si>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</si>
  <si>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</si>
  <si>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</si>
  <si>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</si>
  <si>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</si>
  <si>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</si>
  <si>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</si>
  <si>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</si>
  <si>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</si>
  <si>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</si>
  <si>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</si>
  <si>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</si>
  <si>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</si>
  <si>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</si>
  <si>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</si>
  <si>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</si>
  <si>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</si>
  <si>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</si>
  <si>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</si>
  <si>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</si>
  <si>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</si>
  <si>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</si>
  <si>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</si>
  <si>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</si>
  <si>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</si>
  <si>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</si>
  <si>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</si>
  <si>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</si>
  <si>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</si>
  <si>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</si>
  <si>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</si>
  <si>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</si>
  <si>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</si>
  <si>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</si>
  <si>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</si>
  <si>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</si>
  <si>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</si>
  <si>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</si>
  <si>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</si>
  <si>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</si>
  <si>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</si>
  <si>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</si>
  <si>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</si>
  <si>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</si>
  <si>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</si>
  <si>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</si>
  <si>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</si>
  <si>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</si>
  <si>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</si>
  <si>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</si>
  <si>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</si>
  <si>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</si>
  <si>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</si>
  <si>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</si>
  <si>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</si>
  <si>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</si>
  <si>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</si>
  <si>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</si>
  <si>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</si>
  <si>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</si>
  <si>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</si>
  <si>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</si>
  <si>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</si>
  <si>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</si>
  <si>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</si>
  <si>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</si>
  <si>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</si>
  <si>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</si>
  <si>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</si>
  <si>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</si>
  <si>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</si>
  <si>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</si>
  <si>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</si>
  <si>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</si>
  <si>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</si>
  <si>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</si>
  <si>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</si>
  <si>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</si>
  <si>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</si>
  <si>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</si>
  <si>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</si>
  <si>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</si>
  <si>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</si>
  <si>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</si>
  <si>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</si>
  <si>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</si>
  <si>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</si>
  <si>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</si>
  <si>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</si>
  <si>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</si>
  <si>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</si>
  <si>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</si>
  <si>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</si>
  <si>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</si>
  <si>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</si>
  <si>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</si>
  <si>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</si>
  <si>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</si>
  <si>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</si>
  <si>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</si>
  <si>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</si>
  <si>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</si>
  <si>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</si>
  <si>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</si>
  <si>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</si>
  <si>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</si>
  <si>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</si>
  <si>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</si>
  <si>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</si>
  <si>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</si>
  <si>
    <t>254</t>
  </si>
  <si>
    <t>255</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</si>
  <si>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</si>
  <si>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326</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</si>
  <si>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</si>
  <si>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098</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</si>
  <si>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</si>
  <si>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2021-11-2</t>
  </si>
  <si>
    <t>Prestar los servicios de educación inicial en el marco de la atención integral en Desarrollo Infantil en Medio Familiar -DIMF-, de conformidad con el Manual Operativo de la Modalidad Familiar, el Lineamiento Tecnico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</si>
</sst>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4" t="str">
        <f>HYPERLINK("#MI_Oferente_Singular!A114","CAPACIDAD RESIDUAL")</f>
        <v>CAPACIDAD RESIDUAL</v>
      </c>
      <c r="F8" s="185"/>
      <c r="G8" s="18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4" t="str">
        <f>HYPERLINK("#MI_Oferente_Singular!A162","TALENTO HUMANO")</f>
        <v>TALENTO HUMANO</v>
      </c>
      <c r="F9" s="185"/>
      <c r="G9" s="18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4" t="str">
        <f>HYPERLINK("#MI_Oferente_Singular!F162","INFRAESTRUCTURA")</f>
        <v>INFRAESTRUCTURA</v>
      </c>
      <c r="F10" s="185"/>
      <c r="G10" s="18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2783</v>
      </c>
      <c r="D15" s="35"/>
      <c r="E15" s="35"/>
      <c r="F15" s="5"/>
      <c r="G15" s="32" t="s">
        <v>1168</v>
      </c>
      <c r="H15" s="101" t="s">
        <v>187</v>
      </c>
      <c r="I15" s="32" t="s">
        <v>2624</v>
      </c>
      <c r="J15" s="106" t="s">
        <v>2626</v>
      </c>
      <c r="L15" s="210" t="s">
        <v>8</v>
      </c>
      <c r="M15" s="21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187"/>
      <c r="I20" s="142" t="s">
        <v>1156</v>
      </c>
      <c r="J20" s="143" t="s">
        <v>188</v>
      </c>
      <c r="K20" s="144">
        <v>692846700</v>
      </c>
      <c r="L20" s="145">
        <v>44243</v>
      </c>
      <c r="M20" s="145">
        <v>44561</v>
      </c>
      <c r="N20" s="128">
        <f>+(M20-L20)/30</f>
        <v>10.6</v>
      </c>
      <c r="O20" s="131"/>
      <c r="U20" s="127"/>
      <c r="V20" s="103">
        <f ca="1">NOW()</f>
        <v>44201.642485416669</v>
      </c>
      <c r="W20" s="103">
        <f ca="1">NOW()</f>
        <v>44201.642485416669</v>
      </c>
    </row>
    <row r="21" spans="1:23" ht="30" customHeight="1" outlineLevel="1" x14ac:dyDescent="0.25">
      <c r="A21" s="9"/>
      <c r="B21" s="69"/>
      <c r="C21" s="5"/>
      <c r="D21" s="5"/>
      <c r="E21" s="5"/>
      <c r="F21" s="5"/>
      <c r="G21" s="5"/>
      <c r="H21" s="68"/>
      <c r="I21" s="142"/>
      <c r="J21" s="143"/>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2"/>
      <c r="I37" s="123"/>
      <c r="J37" s="123"/>
      <c r="K37" s="123"/>
      <c r="L37" s="123"/>
      <c r="M37" s="123"/>
      <c r="N37" s="123"/>
      <c r="O37" s="124"/>
    </row>
    <row r="38" spans="1:16" ht="21" customHeight="1" x14ac:dyDescent="0.25">
      <c r="A38" s="9"/>
      <c r="B38" s="179" t="str">
        <f>VLOOKUP(B20,EAS!A2:B1439,2,0)</f>
        <v>FUNDACION INTEGRAL PARA EL DESARROLLO J.S.G.</v>
      </c>
      <c r="C38" s="179"/>
      <c r="D38" s="179"/>
      <c r="E38" s="179"/>
      <c r="F38" s="179"/>
      <c r="G38" s="5"/>
      <c r="H38" s="125"/>
      <c r="I38" s="191" t="s">
        <v>7</v>
      </c>
      <c r="J38" s="191"/>
      <c r="K38" s="191"/>
      <c r="L38" s="191"/>
      <c r="M38" s="191"/>
      <c r="N38" s="191"/>
      <c r="O38" s="126"/>
    </row>
    <row r="39" spans="1:16" ht="42.95" customHeight="1" thickBot="1" x14ac:dyDescent="0.3">
      <c r="A39" s="10"/>
      <c r="B39" s="11"/>
      <c r="C39" s="11"/>
      <c r="D39" s="11"/>
      <c r="E39" s="11"/>
      <c r="F39" s="11"/>
      <c r="G39" s="11"/>
      <c r="H39" s="10"/>
      <c r="I39" s="223" t="s">
        <v>2784</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4"/>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4"/>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2745</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2745</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2776</v>
      </c>
      <c r="E50" s="138">
        <v>43450</v>
      </c>
      <c r="F50" s="138">
        <v>43890</v>
      </c>
      <c r="G50" s="153">
        <f>IF(AND(E50&lt;&gt;"",F50&lt;&gt;""),((F50-E50)/30),"")</f>
        <v>14.666666666666666</v>
      </c>
      <c r="H50" s="115" t="s">
        <v>2778</v>
      </c>
      <c r="I50" s="114" t="s">
        <v>741</v>
      </c>
      <c r="J50" s="174" t="s">
        <v>743</v>
      </c>
      <c r="K50" s="116">
        <v>829664551</v>
      </c>
      <c r="L50" s="117" t="s">
        <v>1148</v>
      </c>
      <c r="M50" s="112">
        <v>1</v>
      </c>
      <c r="N50" s="117" t="s">
        <v>27</v>
      </c>
      <c r="O50" s="111" t="s">
        <v>1148</v>
      </c>
      <c r="P50" s="76"/>
    </row>
    <row r="51" spans="1:16" s="6" customFormat="1" ht="24.75" customHeight="1" outlineLevel="1" x14ac:dyDescent="0.25">
      <c r="A51" s="136">
        <v>4</v>
      </c>
      <c r="B51" s="115" t="s">
        <v>2676</v>
      </c>
      <c r="C51" s="117" t="s">
        <v>31</v>
      </c>
      <c r="D51" s="114" t="s">
        <v>2777</v>
      </c>
      <c r="E51" s="138">
        <v>43450</v>
      </c>
      <c r="F51" s="138">
        <v>43921</v>
      </c>
      <c r="G51" s="153">
        <f t="shared" ref="G51:G107" si="1">IF(AND(E51&lt;&gt;"",F51&lt;&gt;""),((F51-E51)/30),"")</f>
        <v>15.7</v>
      </c>
      <c r="H51" s="115" t="s">
        <v>2778</v>
      </c>
      <c r="I51" s="114" t="s">
        <v>741</v>
      </c>
      <c r="J51" s="174" t="s">
        <v>743</v>
      </c>
      <c r="K51" s="116">
        <v>701853748</v>
      </c>
      <c r="L51" s="117" t="s">
        <v>1148</v>
      </c>
      <c r="M51" s="112">
        <v>1</v>
      </c>
      <c r="N51" s="117" t="s">
        <v>27</v>
      </c>
      <c r="O51" s="111" t="s">
        <v>1148</v>
      </c>
      <c r="P51" s="76"/>
    </row>
    <row r="52" spans="1:16" s="7" customFormat="1" ht="24.75" customHeight="1" outlineLevel="1" x14ac:dyDescent="0.25">
      <c r="A52" s="137">
        <v>5</v>
      </c>
      <c r="B52" s="115" t="s">
        <v>2676</v>
      </c>
      <c r="C52" s="117" t="s">
        <v>31</v>
      </c>
      <c r="D52" s="114" t="s">
        <v>2680</v>
      </c>
      <c r="E52" s="138" t="s">
        <v>2681</v>
      </c>
      <c r="F52" s="138" t="s">
        <v>2682</v>
      </c>
      <c r="G52" s="153">
        <f t="shared" si="1"/>
        <v>12.466666666666667</v>
      </c>
      <c r="H52" s="115" t="s">
        <v>2747</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2680</v>
      </c>
      <c r="E53" s="138" t="s">
        <v>2681</v>
      </c>
      <c r="F53" s="138" t="s">
        <v>2682</v>
      </c>
      <c r="G53" s="153">
        <f t="shared" si="1"/>
        <v>12.466666666666667</v>
      </c>
      <c r="H53" s="115" t="s">
        <v>2747</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2683</v>
      </c>
      <c r="E54" s="138" t="s">
        <v>2684</v>
      </c>
      <c r="F54" s="138" t="s">
        <v>2685</v>
      </c>
      <c r="G54" s="153">
        <f t="shared" si="1"/>
        <v>12.566666666666666</v>
      </c>
      <c r="H54" s="115" t="s">
        <v>2748</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2686</v>
      </c>
      <c r="E55" s="138" t="s">
        <v>2687</v>
      </c>
      <c r="F55" s="138" t="s">
        <v>2688</v>
      </c>
      <c r="G55" s="153">
        <f t="shared" si="1"/>
        <v>11.066666666666666</v>
      </c>
      <c r="H55" s="115" t="s">
        <v>2749</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2689</v>
      </c>
      <c r="E56" s="138" t="s">
        <v>2687</v>
      </c>
      <c r="F56" s="138" t="s">
        <v>2688</v>
      </c>
      <c r="G56" s="153">
        <f t="shared" si="1"/>
        <v>11.066666666666666</v>
      </c>
      <c r="H56" s="115" t="s">
        <v>2749</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2680</v>
      </c>
      <c r="E57" s="138" t="s">
        <v>2690</v>
      </c>
      <c r="F57" s="138" t="s">
        <v>2691</v>
      </c>
      <c r="G57" s="153">
        <f t="shared" si="1"/>
        <v>9.3333333333333339</v>
      </c>
      <c r="H57" s="115" t="s">
        <v>2749</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2692</v>
      </c>
      <c r="E58" s="138" t="s">
        <v>2690</v>
      </c>
      <c r="F58" s="138" t="s">
        <v>2693</v>
      </c>
      <c r="G58" s="153">
        <f t="shared" si="1"/>
        <v>10.833333333333334</v>
      </c>
      <c r="H58" s="115" t="s">
        <v>2750</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2694</v>
      </c>
      <c r="E59" s="138" t="s">
        <v>2690</v>
      </c>
      <c r="F59" s="138" t="s">
        <v>2693</v>
      </c>
      <c r="G59" s="153">
        <f t="shared" si="1"/>
        <v>10.833333333333334</v>
      </c>
      <c r="H59" s="115" t="s">
        <v>2750</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2695</v>
      </c>
      <c r="E60" s="138" t="s">
        <v>2696</v>
      </c>
      <c r="F60" s="138" t="s">
        <v>2697</v>
      </c>
      <c r="G60" s="153">
        <f t="shared" si="1"/>
        <v>21.233333333333334</v>
      </c>
      <c r="H60" s="115" t="s">
        <v>2751</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2698</v>
      </c>
      <c r="E61" s="138" t="s">
        <v>2699</v>
      </c>
      <c r="F61" s="138" t="s">
        <v>2700</v>
      </c>
      <c r="G61" s="153">
        <f t="shared" si="1"/>
        <v>12.133333333333333</v>
      </c>
      <c r="H61" s="115" t="s">
        <v>2752</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2701</v>
      </c>
      <c r="E62" s="138" t="s">
        <v>2699</v>
      </c>
      <c r="F62" s="138" t="s">
        <v>2700</v>
      </c>
      <c r="G62" s="153">
        <f t="shared" si="1"/>
        <v>12.133333333333333</v>
      </c>
      <c r="H62" s="115" t="s">
        <v>2753</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2702</v>
      </c>
      <c r="E63" s="138" t="s">
        <v>2699</v>
      </c>
      <c r="F63" s="138" t="s">
        <v>2700</v>
      </c>
      <c r="G63" s="153">
        <f t="shared" si="1"/>
        <v>12.133333333333333</v>
      </c>
      <c r="H63" s="115" t="s">
        <v>2754</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2703</v>
      </c>
      <c r="E64" s="138" t="s">
        <v>2704</v>
      </c>
      <c r="F64" s="138" t="s">
        <v>2705</v>
      </c>
      <c r="G64" s="153">
        <f t="shared" si="1"/>
        <v>10.633333333333333</v>
      </c>
      <c r="H64" s="115" t="s">
        <v>2755</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2779</v>
      </c>
      <c r="E65" s="138">
        <v>42675</v>
      </c>
      <c r="F65" s="138">
        <v>43312</v>
      </c>
      <c r="G65" s="153">
        <f t="shared" si="1"/>
        <v>21.233333333333334</v>
      </c>
      <c r="H65" s="115" t="s">
        <v>2780</v>
      </c>
      <c r="I65" s="114" t="s">
        <v>741</v>
      </c>
      <c r="J65" s="174" t="s">
        <v>743</v>
      </c>
      <c r="K65" s="116">
        <v>2624084943</v>
      </c>
      <c r="L65" s="117" t="s">
        <v>1148</v>
      </c>
      <c r="M65" s="112">
        <v>1</v>
      </c>
      <c r="N65" s="117" t="s">
        <v>27</v>
      </c>
      <c r="O65" s="117" t="s">
        <v>1148</v>
      </c>
      <c r="P65" s="77"/>
    </row>
    <row r="66" spans="1:16" s="7" customFormat="1" ht="24.75" customHeight="1" outlineLevel="1" x14ac:dyDescent="0.25">
      <c r="A66" s="137">
        <v>19</v>
      </c>
      <c r="B66" s="115" t="s">
        <v>2676</v>
      </c>
      <c r="C66" s="117" t="s">
        <v>31</v>
      </c>
      <c r="D66" s="114" t="s">
        <v>2708</v>
      </c>
      <c r="E66" s="138" t="s">
        <v>2709</v>
      </c>
      <c r="F66" s="138" t="s">
        <v>2710</v>
      </c>
      <c r="G66" s="153">
        <f t="shared" si="1"/>
        <v>14.666666666666666</v>
      </c>
      <c r="H66" s="115" t="s">
        <v>2757</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2680</v>
      </c>
      <c r="E67" s="138" t="s">
        <v>2711</v>
      </c>
      <c r="F67" s="138" t="s">
        <v>2712</v>
      </c>
      <c r="G67" s="153">
        <f t="shared" si="1"/>
        <v>11.233333333333333</v>
      </c>
      <c r="H67" s="115" t="s">
        <v>2758</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2680</v>
      </c>
      <c r="E68" s="138" t="s">
        <v>2711</v>
      </c>
      <c r="F68" s="138" t="s">
        <v>2712</v>
      </c>
      <c r="G68" s="153">
        <f t="shared" si="1"/>
        <v>11.233333333333333</v>
      </c>
      <c r="H68" s="115" t="s">
        <v>2758</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2680</v>
      </c>
      <c r="E69" s="138" t="s">
        <v>2711</v>
      </c>
      <c r="F69" s="138" t="s">
        <v>2712</v>
      </c>
      <c r="G69" s="153">
        <f t="shared" si="1"/>
        <v>11.233333333333333</v>
      </c>
      <c r="H69" s="115" t="s">
        <v>2758</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2713</v>
      </c>
      <c r="E70" s="171">
        <v>41518</v>
      </c>
      <c r="F70" s="171">
        <v>42004</v>
      </c>
      <c r="G70" s="153">
        <f t="shared" si="1"/>
        <v>16.2</v>
      </c>
      <c r="H70" s="115" t="s">
        <v>2759</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2713</v>
      </c>
      <c r="E71" s="171">
        <v>41518</v>
      </c>
      <c r="F71" s="171">
        <v>42004</v>
      </c>
      <c r="G71" s="153">
        <f t="shared" si="1"/>
        <v>16.2</v>
      </c>
      <c r="H71" s="115" t="s">
        <v>2759</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2713</v>
      </c>
      <c r="E72" s="171">
        <v>41518</v>
      </c>
      <c r="F72" s="171">
        <v>42004</v>
      </c>
      <c r="G72" s="153">
        <f t="shared" si="1"/>
        <v>16.2</v>
      </c>
      <c r="H72" s="115" t="s">
        <v>2759</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2714</v>
      </c>
      <c r="E73" s="138" t="s">
        <v>2715</v>
      </c>
      <c r="F73" s="138" t="s">
        <v>2682</v>
      </c>
      <c r="G73" s="153">
        <f t="shared" si="1"/>
        <v>12.5</v>
      </c>
      <c r="H73" s="115" t="s">
        <v>2747</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2716</v>
      </c>
      <c r="E74" s="138" t="s">
        <v>2684</v>
      </c>
      <c r="F74" s="138" t="s">
        <v>2685</v>
      </c>
      <c r="G74" s="153">
        <f t="shared" si="1"/>
        <v>12.566666666666666</v>
      </c>
      <c r="H74" s="115" t="s">
        <v>2760</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2714</v>
      </c>
      <c r="E75" s="138" t="s">
        <v>2690</v>
      </c>
      <c r="F75" s="138" t="s">
        <v>2691</v>
      </c>
      <c r="G75" s="153">
        <f t="shared" si="1"/>
        <v>9.3333333333333339</v>
      </c>
      <c r="H75" s="115" t="s">
        <v>2749</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2717</v>
      </c>
      <c r="E76" s="138" t="s">
        <v>2718</v>
      </c>
      <c r="F76" s="138" t="s">
        <v>2693</v>
      </c>
      <c r="G76" s="153">
        <f t="shared" si="1"/>
        <v>10.8</v>
      </c>
      <c r="H76" s="115" t="s">
        <v>2750</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2719</v>
      </c>
      <c r="E77" s="138" t="s">
        <v>2696</v>
      </c>
      <c r="F77" s="138" t="s">
        <v>2697</v>
      </c>
      <c r="G77" s="153">
        <f t="shared" si="1"/>
        <v>21.233333333333334</v>
      </c>
      <c r="H77" s="115" t="s">
        <v>2751</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2720</v>
      </c>
      <c r="E78" s="138" t="s">
        <v>2699</v>
      </c>
      <c r="F78" s="138" t="s">
        <v>2700</v>
      </c>
      <c r="G78" s="153">
        <f t="shared" si="1"/>
        <v>12.133333333333333</v>
      </c>
      <c r="H78" s="115" t="s">
        <v>2761</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2721</v>
      </c>
      <c r="E79" s="138" t="s">
        <v>2704</v>
      </c>
      <c r="F79" s="138" t="s">
        <v>2705</v>
      </c>
      <c r="G79" s="153">
        <f t="shared" si="1"/>
        <v>10.633333333333333</v>
      </c>
      <c r="H79" s="115" t="s">
        <v>2762</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2781</v>
      </c>
      <c r="E80" s="138">
        <v>43483</v>
      </c>
      <c r="F80" s="138">
        <v>43814</v>
      </c>
      <c r="G80" s="153">
        <f t="shared" si="1"/>
        <v>11.033333333333333</v>
      </c>
      <c r="H80" s="115" t="s">
        <v>2782</v>
      </c>
      <c r="I80" s="114" t="s">
        <v>741</v>
      </c>
      <c r="J80" s="114" t="s">
        <v>90</v>
      </c>
      <c r="K80" s="116">
        <v>1157608879</v>
      </c>
      <c r="L80" s="117" t="s">
        <v>1148</v>
      </c>
      <c r="M80" s="112">
        <v>1</v>
      </c>
      <c r="N80" s="117" t="s">
        <v>27</v>
      </c>
      <c r="O80" s="117" t="s">
        <v>1148</v>
      </c>
      <c r="P80" s="77"/>
    </row>
    <row r="81" spans="1:16" s="7" customFormat="1" ht="24.75" customHeight="1" outlineLevel="1" x14ac:dyDescent="0.25">
      <c r="A81" s="137">
        <v>34</v>
      </c>
      <c r="B81" s="115" t="s">
        <v>2676</v>
      </c>
      <c r="C81" s="117" t="s">
        <v>31</v>
      </c>
      <c r="D81" s="114" t="s">
        <v>2722</v>
      </c>
      <c r="E81" s="138" t="s">
        <v>2723</v>
      </c>
      <c r="F81" s="138" t="s">
        <v>2724</v>
      </c>
      <c r="G81" s="153">
        <f t="shared" si="1"/>
        <v>4.5333333333333332</v>
      </c>
      <c r="H81" s="115" t="s">
        <v>2763</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2725</v>
      </c>
      <c r="E82" s="138" t="s">
        <v>2709</v>
      </c>
      <c r="F82" s="138" t="s">
        <v>2710</v>
      </c>
      <c r="G82" s="153">
        <f t="shared" si="1"/>
        <v>14.666666666666666</v>
      </c>
      <c r="H82" s="115" t="s">
        <v>2764</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2726</v>
      </c>
      <c r="E83" s="138" t="s">
        <v>2711</v>
      </c>
      <c r="F83" s="138" t="s">
        <v>2712</v>
      </c>
      <c r="G83" s="153">
        <f t="shared" si="1"/>
        <v>11.233333333333333</v>
      </c>
      <c r="H83" s="115" t="s">
        <v>2765</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2727</v>
      </c>
      <c r="E84" s="138" t="s">
        <v>2728</v>
      </c>
      <c r="F84" s="138" t="s">
        <v>2685</v>
      </c>
      <c r="G84" s="153">
        <f t="shared" si="1"/>
        <v>12.433333333333334</v>
      </c>
      <c r="H84" s="115" t="s">
        <v>2760</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2727</v>
      </c>
      <c r="E85" s="138" t="s">
        <v>2728</v>
      </c>
      <c r="F85" s="138" t="s">
        <v>2685</v>
      </c>
      <c r="G85" s="153">
        <f t="shared" si="1"/>
        <v>12.433333333333334</v>
      </c>
      <c r="H85" s="115" t="s">
        <v>2760</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2729</v>
      </c>
      <c r="E86" s="138" t="s">
        <v>2690</v>
      </c>
      <c r="F86" s="138" t="s">
        <v>2693</v>
      </c>
      <c r="G86" s="153">
        <f t="shared" si="1"/>
        <v>10.833333333333334</v>
      </c>
      <c r="H86" s="115" t="s">
        <v>2750</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2729</v>
      </c>
      <c r="E87" s="138" t="s">
        <v>2690</v>
      </c>
      <c r="F87" s="138" t="s">
        <v>2693</v>
      </c>
      <c r="G87" s="153">
        <f t="shared" si="1"/>
        <v>10.833333333333334</v>
      </c>
      <c r="H87" s="115" t="s">
        <v>2750</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2730</v>
      </c>
      <c r="E88" s="138" t="s">
        <v>2699</v>
      </c>
      <c r="F88" s="138" t="s">
        <v>2700</v>
      </c>
      <c r="G88" s="153">
        <f t="shared" si="1"/>
        <v>12.133333333333333</v>
      </c>
      <c r="H88" s="115" t="s">
        <v>2752</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2730</v>
      </c>
      <c r="E89" s="138" t="s">
        <v>2699</v>
      </c>
      <c r="F89" s="138" t="s">
        <v>2700</v>
      </c>
      <c r="G89" s="153">
        <f t="shared" si="1"/>
        <v>12.133333333333333</v>
      </c>
      <c r="H89" s="115" t="s">
        <v>2752</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2731</v>
      </c>
      <c r="E90" s="138" t="s">
        <v>2704</v>
      </c>
      <c r="F90" s="138" t="s">
        <v>2705</v>
      </c>
      <c r="G90" s="153">
        <f t="shared" si="1"/>
        <v>10.633333333333333</v>
      </c>
      <c r="H90" s="115" t="s">
        <v>2762</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2731</v>
      </c>
      <c r="E91" s="138" t="s">
        <v>2704</v>
      </c>
      <c r="F91" s="138" t="s">
        <v>2705</v>
      </c>
      <c r="G91" s="153">
        <f t="shared" si="1"/>
        <v>10.633333333333333</v>
      </c>
      <c r="H91" s="115" t="s">
        <v>2762</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2732</v>
      </c>
      <c r="E92" s="138" t="s">
        <v>2706</v>
      </c>
      <c r="F92" s="138" t="s">
        <v>2707</v>
      </c>
      <c r="G92" s="153">
        <f t="shared" si="1"/>
        <v>1.2</v>
      </c>
      <c r="H92" s="115" t="s">
        <v>2756</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2732</v>
      </c>
      <c r="E93" s="138" t="s">
        <v>2706</v>
      </c>
      <c r="F93" s="138" t="s">
        <v>2707</v>
      </c>
      <c r="G93" s="153">
        <f t="shared" si="1"/>
        <v>1.2</v>
      </c>
      <c r="H93" s="115" t="s">
        <v>2756</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2733</v>
      </c>
      <c r="E94" s="138" t="s">
        <v>2690</v>
      </c>
      <c r="F94" s="138" t="s">
        <v>2691</v>
      </c>
      <c r="G94" s="153">
        <f t="shared" si="1"/>
        <v>9.3333333333333339</v>
      </c>
      <c r="H94" s="115" t="s">
        <v>2749</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2734</v>
      </c>
      <c r="E95" s="138" t="s">
        <v>2718</v>
      </c>
      <c r="F95" s="138" t="s">
        <v>2693</v>
      </c>
      <c r="G95" s="153">
        <f t="shared" si="1"/>
        <v>10.8</v>
      </c>
      <c r="H95" s="115" t="s">
        <v>2750</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2735</v>
      </c>
      <c r="E96" s="138" t="s">
        <v>2696</v>
      </c>
      <c r="F96" s="138" t="s">
        <v>2697</v>
      </c>
      <c r="G96" s="153">
        <f t="shared" si="1"/>
        <v>21.233333333333334</v>
      </c>
      <c r="H96" s="115" t="s">
        <v>2751</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2736</v>
      </c>
      <c r="E97" s="138" t="s">
        <v>2704</v>
      </c>
      <c r="F97" s="138" t="s">
        <v>2705</v>
      </c>
      <c r="G97" s="153">
        <f t="shared" si="1"/>
        <v>10.633333333333333</v>
      </c>
      <c r="H97" s="115" t="s">
        <v>2766</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2737</v>
      </c>
      <c r="E98" s="138" t="s">
        <v>2706</v>
      </c>
      <c r="F98" s="138" t="s">
        <v>2707</v>
      </c>
      <c r="G98" s="153">
        <f t="shared" si="1"/>
        <v>1.2</v>
      </c>
      <c r="H98" s="115" t="s">
        <v>2756</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2738</v>
      </c>
      <c r="E99" s="138" t="s">
        <v>2723</v>
      </c>
      <c r="F99" s="138" t="s">
        <v>2724</v>
      </c>
      <c r="G99" s="153">
        <f t="shared" si="1"/>
        <v>4.5333333333333332</v>
      </c>
      <c r="H99" s="115" t="s">
        <v>2763</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2739</v>
      </c>
      <c r="E100" s="171">
        <v>41518</v>
      </c>
      <c r="F100" s="171">
        <v>41943</v>
      </c>
      <c r="G100" s="153">
        <f t="shared" si="1"/>
        <v>14.166666666666666</v>
      </c>
      <c r="H100" s="115" t="s">
        <v>2767</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2739</v>
      </c>
      <c r="E101" s="171">
        <v>41518</v>
      </c>
      <c r="F101" s="171">
        <v>41943</v>
      </c>
      <c r="G101" s="153">
        <f t="shared" si="1"/>
        <v>14.166666666666666</v>
      </c>
      <c r="H101" s="115" t="s">
        <v>2767</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2740</v>
      </c>
      <c r="E102" s="171" t="s">
        <v>2678</v>
      </c>
      <c r="F102" s="171" t="s">
        <v>2679</v>
      </c>
      <c r="G102" s="153">
        <f t="shared" si="1"/>
        <v>2</v>
      </c>
      <c r="H102" s="115" t="s">
        <v>2746</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2741</v>
      </c>
      <c r="E103" s="138" t="s">
        <v>2728</v>
      </c>
      <c r="F103" s="138" t="s">
        <v>2685</v>
      </c>
      <c r="G103" s="153">
        <f t="shared" si="1"/>
        <v>12.433333333333334</v>
      </c>
      <c r="H103" s="115" t="s">
        <v>2760</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2742</v>
      </c>
      <c r="E104" s="171">
        <v>41518</v>
      </c>
      <c r="F104" s="171">
        <v>42004</v>
      </c>
      <c r="G104" s="153">
        <f t="shared" si="1"/>
        <v>16.2</v>
      </c>
      <c r="H104" s="115" t="s">
        <v>2767</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2742</v>
      </c>
      <c r="E105" s="171">
        <v>41518</v>
      </c>
      <c r="F105" s="171">
        <v>42004</v>
      </c>
      <c r="G105" s="153">
        <f t="shared" si="1"/>
        <v>16.2</v>
      </c>
      <c r="H105" s="115" t="s">
        <v>2767</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2743</v>
      </c>
      <c r="E106" s="171" t="s">
        <v>2728</v>
      </c>
      <c r="F106" s="171" t="s">
        <v>2685</v>
      </c>
      <c r="G106" s="153">
        <f t="shared" si="1"/>
        <v>12.433333333333334</v>
      </c>
      <c r="H106" s="115" t="s">
        <v>2760</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2744</v>
      </c>
      <c r="E107" s="171">
        <v>43880</v>
      </c>
      <c r="F107" s="171">
        <v>44165</v>
      </c>
      <c r="G107" s="153">
        <f t="shared" si="1"/>
        <v>9.5</v>
      </c>
      <c r="H107" s="173" t="s">
        <v>2768</v>
      </c>
      <c r="I107" s="114" t="s">
        <v>404</v>
      </c>
      <c r="J107" s="63" t="s">
        <v>418</v>
      </c>
      <c r="K107" s="177">
        <v>5333156602</v>
      </c>
      <c r="L107" s="117" t="s">
        <v>1148</v>
      </c>
      <c r="M107" s="112">
        <v>1</v>
      </c>
      <c r="N107" s="65" t="s">
        <v>1151</v>
      </c>
      <c r="O107" s="117" t="s">
        <v>1148</v>
      </c>
      <c r="P107" s="77"/>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4"/>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v>50002712020</v>
      </c>
      <c r="E114" s="138">
        <v>44168</v>
      </c>
      <c r="F114" s="138">
        <v>44773</v>
      </c>
      <c r="G114" s="153">
        <f>IF(AND(E114&lt;&gt;"",F114&lt;&gt;""),((F114-E114)/30),"")</f>
        <v>20.166666666666668</v>
      </c>
      <c r="H114" s="115" t="s">
        <v>2769</v>
      </c>
      <c r="I114" s="114" t="s">
        <v>741</v>
      </c>
      <c r="J114" s="114" t="s">
        <v>743</v>
      </c>
      <c r="K114" s="66">
        <v>2829309672</v>
      </c>
      <c r="L114" s="98">
        <f>+IF(AND(K114&gt;0,O114="Ejecución"),(K114/877802)*Tabla28[[#This Row],[% participación]],IF(AND(K114&gt;0,O114&lt;&gt;"Ejecución"),"-",""))</f>
        <v>3223.1752399743905</v>
      </c>
      <c r="M114" s="117" t="s">
        <v>1148</v>
      </c>
      <c r="N114" s="166">
        <v>1</v>
      </c>
      <c r="O114" s="155" t="s">
        <v>1150</v>
      </c>
      <c r="P114" s="76"/>
    </row>
    <row r="115" spans="1:16" s="6" customFormat="1" ht="24.75" customHeight="1" x14ac:dyDescent="0.25">
      <c r="A115" s="136">
        <v>2</v>
      </c>
      <c r="B115" s="154" t="s">
        <v>2665</v>
      </c>
      <c r="C115" s="156" t="s">
        <v>31</v>
      </c>
      <c r="D115" s="114">
        <v>50002622020</v>
      </c>
      <c r="E115" s="138">
        <v>44167</v>
      </c>
      <c r="F115" s="138">
        <v>44773</v>
      </c>
      <c r="G115" s="153">
        <f>IF(AND(E115&lt;&gt;"",F115&lt;&gt;""),((F115-E115)/30),"")</f>
        <v>20.2</v>
      </c>
      <c r="H115" s="115" t="s">
        <v>2770</v>
      </c>
      <c r="I115" s="114" t="s">
        <v>741</v>
      </c>
      <c r="J115" s="114" t="s">
        <v>743</v>
      </c>
      <c r="K115" s="66">
        <v>2131681731</v>
      </c>
      <c r="L115" s="98">
        <f>+IF(AND(K115&gt;0,O115="Ejecución"),(K115/877802)*Tabla28[[#This Row],[% participación]],IF(AND(K115&gt;0,O115&lt;&gt;"Ejecución"),"-",""))</f>
        <v>2428.4311621527404</v>
      </c>
      <c r="M115" s="65" t="s">
        <v>1148</v>
      </c>
      <c r="N115" s="166">
        <v>1</v>
      </c>
      <c r="O115" s="155" t="s">
        <v>1150</v>
      </c>
      <c r="P115" s="76"/>
    </row>
    <row r="116" spans="1:16" s="6" customFormat="1" ht="24.75" customHeight="1" x14ac:dyDescent="0.25">
      <c r="A116" s="136">
        <v>3</v>
      </c>
      <c r="B116" s="154" t="s">
        <v>2665</v>
      </c>
      <c r="C116" s="156" t="s">
        <v>31</v>
      </c>
      <c r="D116" s="114">
        <v>50002662020</v>
      </c>
      <c r="E116" s="138">
        <v>44167</v>
      </c>
      <c r="F116" s="138">
        <v>44773</v>
      </c>
      <c r="G116" s="153">
        <f>IF(AND(E116&lt;&gt;"",F116&lt;&gt;""),((F116-E116)/30),"")</f>
        <v>20.2</v>
      </c>
      <c r="H116" s="115" t="s">
        <v>2770</v>
      </c>
      <c r="I116" s="114" t="s">
        <v>741</v>
      </c>
      <c r="J116" s="114" t="s">
        <v>90</v>
      </c>
      <c r="K116" s="66">
        <v>3409087579</v>
      </c>
      <c r="L116" s="98">
        <f>+IF(AND(K116&gt;0,O116="Ejecución"),(K116/877802)*Tabla28[[#This Row],[% participación]],IF(AND(K116&gt;0,O116&lt;&gt;"Ejecución"),"-",""))</f>
        <v>3883.6634901720436</v>
      </c>
      <c r="M116" s="65" t="s">
        <v>1148</v>
      </c>
      <c r="N116" s="166">
        <v>1</v>
      </c>
      <c r="O116" s="155" t="s">
        <v>1150</v>
      </c>
      <c r="P116" s="76"/>
    </row>
    <row r="117" spans="1:16" s="6" customFormat="1" ht="24.75" customHeight="1" outlineLevel="1" x14ac:dyDescent="0.25">
      <c r="A117" s="136">
        <v>4</v>
      </c>
      <c r="B117" s="154" t="s">
        <v>2665</v>
      </c>
      <c r="C117" s="156" t="s">
        <v>31</v>
      </c>
      <c r="D117" s="114"/>
      <c r="E117" s="138"/>
      <c r="F117" s="138"/>
      <c r="G117" s="153" t="str">
        <f t="shared" ref="G117:G159" si="2">IF(AND(E117&lt;&gt;"",F117&lt;&gt;""),((F117-E117)/30),"")</f>
        <v/>
      </c>
      <c r="H117" s="115"/>
      <c r="I117" s="114"/>
      <c r="J117" s="114"/>
      <c r="K117" s="66"/>
      <c r="L117" s="98" t="str">
        <f>+IF(AND(K117&gt;0,O117="Ejecución"),(K117/877802)*Tabla28[[#This Row],[% participación]],IF(AND(K117&gt;0,O117&lt;&gt;"Ejecución"),"-",""))</f>
        <v/>
      </c>
      <c r="M117" s="65"/>
      <c r="N117" s="166" t="str">
        <f>+IF(M118="No",1,IF(M118="Si","Ingrese %",""))</f>
        <v/>
      </c>
      <c r="O117" s="155" t="s">
        <v>1150</v>
      </c>
      <c r="P117" s="76"/>
    </row>
    <row r="118" spans="1:16" s="7" customFormat="1" ht="24.75" customHeight="1" outlineLevel="1" x14ac:dyDescent="0.25">
      <c r="A118" s="137">
        <v>5</v>
      </c>
      <c r="B118" s="154" t="s">
        <v>2665</v>
      </c>
      <c r="C118" s="156" t="s">
        <v>31</v>
      </c>
      <c r="D118" s="114"/>
      <c r="E118" s="138"/>
      <c r="F118" s="138"/>
      <c r="G118" s="153" t="str">
        <f t="shared" si="2"/>
        <v/>
      </c>
      <c r="H118" s="115"/>
      <c r="I118" s="114"/>
      <c r="J118" s="114"/>
      <c r="K118" s="66"/>
      <c r="L118" s="98" t="str">
        <f>+IF(AND(K118&gt;0,O118="Ejecución"),(K118/877802)*Tabla28[[#This Row],[% participación]],IF(AND(K118&gt;0,O118&lt;&gt;"Ejecución"),"-",""))</f>
        <v/>
      </c>
      <c r="M118" s="65"/>
      <c r="N118" s="166" t="str">
        <f t="shared" ref="N118:N160" si="3">+IF(M118="No",1,IF(M118="Si","Ingrese %",""))</f>
        <v/>
      </c>
      <c r="O118" s="155" t="s">
        <v>1150</v>
      </c>
      <c r="P118" s="77"/>
    </row>
    <row r="119" spans="1:16" s="7" customFormat="1" ht="24.75" customHeight="1" outlineLevel="1" x14ac:dyDescent="0.25">
      <c r="A119" s="137">
        <v>6</v>
      </c>
      <c r="B119" s="154" t="s">
        <v>2665</v>
      </c>
      <c r="C119" s="156" t="s">
        <v>31</v>
      </c>
      <c r="D119" s="114"/>
      <c r="E119" s="138"/>
      <c r="F119" s="138"/>
      <c r="G119" s="153" t="str">
        <f t="shared" si="2"/>
        <v/>
      </c>
      <c r="H119" s="115"/>
      <c r="I119" s="114"/>
      <c r="J119" s="114"/>
      <c r="K119" s="66"/>
      <c r="L119" s="98" t="str">
        <f>+IF(AND(K119&gt;0,O119="Ejecución"),(K119/877802)*Tabla28[[#This Row],[% participación]],IF(AND(K119&gt;0,O119&lt;&gt;"Ejecución"),"-",""))</f>
        <v/>
      </c>
      <c r="M119" s="65"/>
      <c r="N119" s="166" t="str">
        <f t="shared" si="3"/>
        <v/>
      </c>
      <c r="O119" s="155" t="s">
        <v>1150</v>
      </c>
      <c r="P119" s="77"/>
    </row>
    <row r="120" spans="1:16" s="7" customFormat="1" ht="24.75" customHeight="1" outlineLevel="1" x14ac:dyDescent="0.25">
      <c r="A120" s="137">
        <v>7</v>
      </c>
      <c r="B120" s="154" t="s">
        <v>2665</v>
      </c>
      <c r="C120" s="156" t="s">
        <v>31</v>
      </c>
      <c r="D120" s="114"/>
      <c r="E120" s="138"/>
      <c r="F120" s="138"/>
      <c r="G120" s="153" t="str">
        <f t="shared" si="2"/>
        <v/>
      </c>
      <c r="H120" s="115"/>
      <c r="I120" s="114"/>
      <c r="J120" s="114"/>
      <c r="K120" s="66"/>
      <c r="L120" s="98" t="str">
        <f>+IF(AND(K120&gt;0,O120="Ejecución"),(K120/877802)*Tabla28[[#This Row],[% participación]],IF(AND(K120&gt;0,O120&lt;&gt;"Ejecución"),"-",""))</f>
        <v/>
      </c>
      <c r="M120" s="65"/>
      <c r="N120" s="166" t="str">
        <f t="shared" si="3"/>
        <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4"/>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47" t="s">
        <v>2643</v>
      </c>
      <c r="J167" s="248"/>
      <c r="K167" s="248"/>
      <c r="L167" s="248"/>
      <c r="M167" s="248"/>
      <c r="N167" s="248"/>
      <c r="O167" s="249"/>
      <c r="U167" s="51"/>
    </row>
    <row r="168" spans="1:28" x14ac:dyDescent="0.25">
      <c r="A168" s="9"/>
      <c r="B168" s="224" t="s">
        <v>2658</v>
      </c>
      <c r="C168" s="224"/>
      <c r="D168" s="224"/>
      <c r="E168" s="8"/>
      <c r="F168" s="5"/>
      <c r="H168" s="79" t="s">
        <v>2657</v>
      </c>
      <c r="I168" s="247"/>
      <c r="J168" s="248"/>
      <c r="K168" s="248"/>
      <c r="L168" s="248"/>
      <c r="M168" s="248"/>
      <c r="N168" s="248"/>
      <c r="O168" s="24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4"/>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0"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7"/>
      <c r="Z178" s="158" t="str">
        <f>IF(Y178&gt;0,SUM(E180+Y178),"")</f>
        <v/>
      </c>
      <c r="AA178" s="19"/>
      <c r="AB178" s="19"/>
    </row>
    <row r="179" spans="1:28" ht="23.25" x14ac:dyDescent="0.25">
      <c r="A179" s="9"/>
      <c r="B179" s="222" t="s">
        <v>2669</v>
      </c>
      <c r="C179" s="222"/>
      <c r="D179" s="222"/>
      <c r="E179" s="164">
        <v>0.02</v>
      </c>
      <c r="F179" s="163">
        <v>0.01</v>
      </c>
      <c r="G179" s="158">
        <f>IF(F179&gt;0,SUM(E179+F179),"")</f>
        <v>0.03</v>
      </c>
      <c r="H179" s="5"/>
      <c r="I179" s="222" t="s">
        <v>2671</v>
      </c>
      <c r="J179" s="222"/>
      <c r="K179" s="222"/>
      <c r="L179" s="222"/>
      <c r="M179" s="165">
        <v>0.02</v>
      </c>
      <c r="O179" s="8"/>
      <c r="Q179" s="19"/>
      <c r="R179" s="152">
        <f>IF(M179&gt;0,SUM(L179+M179),"")</f>
        <v>0.02</v>
      </c>
      <c r="T179" s="19"/>
      <c r="U179" s="178" t="s">
        <v>1166</v>
      </c>
      <c r="V179" s="178"/>
      <c r="W179" s="178"/>
      <c r="X179" s="24">
        <v>0.02</v>
      </c>
      <c r="Y179" s="157"/>
      <c r="Z179" s="158" t="str">
        <f>IF(Y179&gt;0,SUM(E181+Y179),"")</f>
        <v/>
      </c>
      <c r="AA179" s="19"/>
      <c r="AB179" s="19"/>
    </row>
    <row r="180" spans="1:28" ht="23.25" hidden="1" x14ac:dyDescent="0.25">
      <c r="A180" s="9"/>
      <c r="B180" s="202"/>
      <c r="C180" s="202"/>
      <c r="D180" s="202"/>
      <c r="E180" s="162"/>
      <c r="H180" s="5"/>
      <c r="I180" s="202"/>
      <c r="J180" s="202"/>
      <c r="K180" s="202"/>
      <c r="L180" s="202"/>
      <c r="M180" s="5"/>
      <c r="O180" s="8"/>
      <c r="Q180" s="19"/>
      <c r="R180" s="152" t="str">
        <f>IF(S180&gt;0,SUM(L180+S180),"")</f>
        <v/>
      </c>
      <c r="S180" s="157"/>
      <c r="T180" s="19"/>
      <c r="U180" s="178" t="s">
        <v>1167</v>
      </c>
      <c r="V180" s="178"/>
      <c r="W180" s="178"/>
      <c r="X180" s="24">
        <v>0.03</v>
      </c>
      <c r="Y180" s="157"/>
      <c r="Z180" s="158" t="str">
        <f>IF(Y180&gt;0,SUM(E182+Y180),"")</f>
        <v/>
      </c>
      <c r="AA180" s="19"/>
      <c r="AB180" s="19"/>
    </row>
    <row r="181" spans="1:28" ht="23.25" hidden="1" x14ac:dyDescent="0.25">
      <c r="A181" s="9"/>
      <c r="B181" s="202"/>
      <c r="C181" s="202"/>
      <c r="D181" s="202"/>
      <c r="E181" s="162"/>
      <c r="H181" s="5"/>
      <c r="I181" s="202"/>
      <c r="J181" s="202"/>
      <c r="K181" s="202"/>
      <c r="L181" s="202"/>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2"/>
      <c r="C182" s="202"/>
      <c r="D182" s="202"/>
      <c r="E182" s="162"/>
      <c r="H182" s="5"/>
      <c r="I182" s="202"/>
      <c r="J182" s="202"/>
      <c r="K182" s="202"/>
      <c r="L182" s="20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20785401</v>
      </c>
      <c r="F185" s="90"/>
      <c r="G185" s="91"/>
      <c r="H185" s="86"/>
      <c r="I185" s="88" t="s">
        <v>2627</v>
      </c>
      <c r="J185" s="159">
        <f>+SUM(M179:M183)</f>
        <v>0.02</v>
      </c>
      <c r="K185" s="203" t="s">
        <v>2628</v>
      </c>
      <c r="L185" s="203"/>
      <c r="M185" s="92">
        <f>+J185*(SUM(K20:K35))</f>
        <v>13856934</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4"/>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7" t="s">
        <v>2636</v>
      </c>
      <c r="C192" s="237"/>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2771</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2772</v>
      </c>
      <c r="J211" s="27" t="s">
        <v>2622</v>
      </c>
      <c r="K211" s="141" t="s">
        <v>2774</v>
      </c>
      <c r="L211" s="21"/>
      <c r="M211" s="21"/>
      <c r="N211" s="21"/>
      <c r="O211" s="8"/>
    </row>
    <row r="212" spans="1:15" x14ac:dyDescent="0.25">
      <c r="A212" s="9"/>
      <c r="B212" s="27" t="s">
        <v>2619</v>
      </c>
      <c r="C212" s="140" t="s">
        <v>2771</v>
      </c>
      <c r="D212" s="21"/>
      <c r="G212" s="27" t="s">
        <v>2621</v>
      </c>
      <c r="H212" s="141" t="s">
        <v>2773</v>
      </c>
      <c r="J212" s="27" t="s">
        <v>2623</v>
      </c>
      <c r="K212" s="140"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www.w3.org/XML/1998/namespace"/>
    <ds:schemaRef ds:uri="http://schemas.microsoft.com/office/2006/metadata/properties"/>
    <ds:schemaRef ds:uri="http://purl.org/dc/terms/"/>
    <ds:schemaRef ds:uri="http://purl.org/dc/dcmitype/"/>
    <ds:schemaRef ds:uri="http://schemas.microsoft.com/office/2006/documentManagement/types"/>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2021-01-04T23:16:43Z</cp:lastPrinted>
  <dcterms:created xsi:type="dcterms:W3CDTF">2020-10-14T21:57:42Z</dcterms:created>
  <dcterms:modified xsi:type="dcterms:W3CDTF">2021-01-05T20:25:25Z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