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Fundación Esperanza Amor y Vida (Cesar)\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<sst xmlns="http://schemas.openxmlformats.org/spreadsheetml/2006/main" count="3080" uniqueCount="2692">
  <si>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</si>
  <si>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</si>
  <si>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</si>
  <si>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</si>
  <si>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</si>
  <si>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</si>
  <si>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</si>
  <si>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</si>
  <si>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</si>
  <si>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</si>
  <si>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</si>
  <si>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</si>
  <si>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</si>
  <si>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</si>
  <si>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</si>
  <si>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</si>
  <si>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</si>
  <si>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</si>
  <si>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</si>
  <si>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</si>
  <si>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</si>
  <si>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</si>
  <si>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</si>
  <si>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</si>
  <si>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</si>
  <si>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</si>
  <si>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</si>
  <si>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</si>
  <si>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</si>
  <si>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</si>
  <si>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</si>
  <si>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</si>
  <si>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</si>
  <si>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</si>
  <si>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</si>
  <si>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</si>
  <si>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</si>
  <si>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</si>
  <si>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</si>
  <si>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</si>
  <si>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</si>
  <si>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</si>
  <si>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</si>
  <si>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</si>
  <si>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</si>
  <si>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</si>
  <si>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</si>
  <si>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</si>
  <si>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</si>
  <si>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</si>
  <si>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</si>
  <si>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</si>
  <si>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</si>
  <si>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</si>
  <si>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</si>
  <si>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</si>
  <si>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</si>
  <si>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</si>
  <si>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</si>
  <si>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</si>
  <si>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</si>
  <si>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</si>
  <si>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</si>
  <si>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</si>
  <si>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</si>
  <si>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</si>
  <si>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</si>
  <si>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</si>
  <si>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</si>
  <si>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</si>
  <si>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</si>
  <si>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</si>
  <si>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</si>
  <si>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</si>
  <si>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</si>
  <si>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</si>
  <si>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</si>
  <si>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</si>
  <si>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</si>
  <si>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</si>
  <si>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</si>
  <si>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</si>
  <si>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</si>
  <si>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</si>
  <si>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</si>
  <si>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</si>
  <si>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</si>
  <si>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</si>
  <si>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</si>
  <si>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</si>
  <si>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</si>
  <si>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</si>
  <si>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</si>
  <si>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</si>
  <si>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</si>
  <si>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</si>
  <si>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</si>
  <si>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</si>
  <si>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</si>
  <si>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</si>
  <si>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</si>
  <si>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</si>
  <si>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</si>
  <si>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</si>
  <si>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</si>
  <si>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</si>
  <si>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</si>
  <si>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</si>
  <si>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</si>
  <si>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</si>
  <si>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</si>
  <si>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</si>
  <si>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</si>
  <si>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</si>
  <si>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</si>
  <si>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</si>
  <si>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</si>
  <si>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</si>
  <si>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</si>
  <si>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</si>
  <si>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</si>
  <si>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</si>
  <si>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</si>
  <si>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</si>
  <si>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</si>
  <si>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</si>
  <si>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</si>
  <si>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</si>
  <si>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</si>
  <si>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</si>
  <si>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</si>
  <si>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</si>
  <si>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</si>
  <si>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</si>
  <si>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</si>
  <si>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</si>
  <si>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</si>
  <si>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</si>
  <si>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</si>
  <si>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</si>
  <si>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</si>
  <si>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</si>
  <si>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</si>
  <si>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</si>
  <si>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</si>
  <si>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</si>
  <si>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</si>
  <si>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</si>
  <si>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</si>
  <si>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</si>
  <si>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</si>
  <si>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</si>
  <si>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</si>
  <si>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</si>
  <si>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</si>
  <si>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</si>
  <si>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</si>
  <si>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</si>
  <si>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</si>
  <si>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</si>
  <si>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</si>
  <si>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</si>
  <si>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</si>
  <si>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</si>
  <si>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</si>
  <si>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</si>
  <si>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</si>
  <si>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</si>
  <si>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</si>
  <si>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</si>
  <si>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</si>
  <si>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</si>
  <si>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</si>
  <si>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</si>
  <si>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</si>
  <si>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</si>
  <si>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</si>
  <si>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</si>
  <si>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</si>
  <si>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</si>
  <si>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</si>
  <si>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</si>
  <si>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</si>
  <si>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</si>
  <si>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</si>
  <si>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</si>
  <si>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</si>
  <si>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</si>
  <si>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</si>
  <si>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</si>
  <si>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</si>
  <si>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</si>
  <si>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</si>
  <si>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</si>
  <si>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</si>
  <si>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</si>
  <si>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</si>
  <si>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</si>
  <si>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</si>
  <si>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</si>
  <si>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</si>
  <si>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</si>
  <si>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</si>
  <si>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</si>
  <si>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</si>
  <si>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</si>
  <si>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</si>
  <si>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</si>
  <si>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</si>
  <si>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</si>
  <si>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</si>
  <si>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</si>
  <si>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</si>
  <si>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</si>
  <si>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</si>
  <si>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</si>
  <si>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</si>
  <si>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</si>
  <si>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</si>
  <si>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</si>
  <si>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</si>
  <si>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</si>
  <si>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</si>
  <si>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</si>
  <si>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</si>
  <si>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</si>
  <si>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</si>
  <si>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</si>
  <si>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</si>
  <si>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</si>
  <si>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</si>
  <si>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</si>
  <si>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</si>
  <si>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</si>
  <si>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</si>
  <si>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</si>
  <si>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</si>
  <si>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</si>
  <si>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</si>
  <si>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</si>
  <si>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</si>
  <si>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</si>
  <si>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</si>
  <si>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</si>
  <si>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</si>
  <si>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</si>
  <si>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</si>
  <si>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</si>
  <si>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</si>
  <si>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</si>
  <si>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</si>
  <si>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</si>
  <si>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</si>
  <si>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</si>
  <si>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</si>
  <si>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</si>
  <si>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</si>
  <si>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</si>
  <si>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</si>
  <si>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</si>
  <si>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</si>
  <si>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</si>
  <si>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</si>
  <si>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</si>
  <si>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</si>
  <si>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</si>
  <si>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</si>
  <si>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</si>
  <si>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</si>
  <si>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</si>
  <si>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</si>
  <si>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</si>
  <si>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</si>
  <si>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</si>
  <si>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</si>
  <si>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</si>
  <si>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</si>
  <si>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</si>
  <si>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</si>
  <si>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</si>
  <si>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</si>
  <si>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</si>
  <si>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</si>
  <si>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</si>
  <si>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</si>
  <si>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</si>
  <si>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</si>
  <si>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</si>
  <si>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</si>
  <si>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</si>
  <si>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</si>
  <si>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</si>
  <si>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</si>
  <si>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</si>
  <si>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</si>
  <si>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</si>
  <si>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</si>
  <si>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</si>
  <si>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</si>
  <si>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</si>
  <si>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</si>
  <si>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</si>
  <si>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</si>
  <si>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</si>
  <si>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</si>
  <si>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</si>
  <si>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</si>
  <si>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</si>
  <si>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</si>
  <si>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</si>
  <si>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</si>
  <si>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</si>
  <si>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</si>
  <si>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</si>
  <si>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</si>
  <si>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</si>
  <si>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</si>
  <si>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</si>
  <si>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</si>
  <si>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</si>
  <si>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</si>
  <si>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</si>
  <si>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</si>
  <si>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</si>
  <si>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</si>
  <si>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</si>
  <si>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</si>
  <si>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</si>
  <si>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</si>
  <si>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</si>
  <si>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</si>
  <si>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</si>
  <si>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</si>
  <si>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</si>
  <si>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</si>
  <si>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</si>
  <si>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</si>
  <si>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</si>
  <si>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</si>
  <si>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</si>
  <si>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</si>
  <si>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</si>
  <si>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</si>
  <si>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</si>
  <si>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</si>
  <si>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</si>
  <si>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</si>
  <si>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</si>
  <si>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</si>
  <si>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</si>
  <si>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</si>
  <si>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</si>
  <si>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</si>
  <si>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</si>
  <si>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</si>
  <si>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</si>
  <si>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</si>
  <si>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</si>
  <si>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</si>
  <si>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</si>
  <si>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</si>
  <si>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</si>
  <si>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</si>
  <si>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</si>
  <si>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</si>
  <si>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</si>
  <si>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</si>
  <si>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</si>
  <si>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</si>
  <si>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</si>
  <si>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</si>
  <si>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</si>
  <si>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</si>
  <si>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</si>
  <si>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</si>
  <si>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</si>
  <si>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</si>
  <si>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</si>
  <si>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</si>
  <si>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</si>
  <si>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</si>
  <si>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</si>
  <si>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</si>
  <si>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</si>
  <si>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</si>
  <si>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</si>
  <si>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</si>
  <si>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</si>
  <si>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</si>
  <si>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</si>
  <si>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</si>
  <si>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</si>
  <si>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</si>
  <si>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</si>
  <si>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</si>
  <si>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</si>
  <si>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</si>
  <si>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</si>
  <si>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</si>
  <si>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</si>
  <si>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</si>
  <si>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</si>
  <si>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</si>
  <si>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</si>
  <si>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</si>
  <si>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</si>
  <si>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</si>
  <si>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</si>
  <si>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</si>
  <si>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</si>
  <si>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</si>
  <si>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</si>
  <si>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</si>
  <si>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</si>
  <si>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</si>
  <si>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</si>
  <si>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</si>
  <si>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</si>
  <si>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</si>
  <si>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</si>
  <si>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</si>
  <si>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</si>
  <si>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</si>
  <si>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</si>
  <si>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</si>
  <si>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</si>
  <si>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</si>
  <si>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</si>
  <si>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</si>
  <si>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</si>
  <si>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</si>
  <si>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</si>
  <si>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</si>
  <si>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</si>
  <si>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</si>
  <si>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</si>
  <si>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</si>
  <si>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</si>
  <si>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</si>
  <si>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</si>
  <si>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</si>
  <si>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</si>
  <si>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</si>
  <si>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</si>
  <si>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</si>
  <si>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</si>
  <si>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</si>
  <si>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</si>
  <si>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</si>
  <si>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</si>
  <si>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</si>
  <si>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</si>
  <si>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</si>
  <si>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</si>
  <si>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</si>
  <si>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</si>
  <si>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</si>
  <si>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</si>
  <si>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</si>
  <si>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</si>
  <si>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</si>
  <si>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</si>
  <si>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</si>
  <si>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</si>
  <si>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</si>
  <si>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</si>
  <si>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</si>
  <si>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</si>
  <si>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</si>
  <si>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</si>
  <si>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</si>
  <si>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</si>
  <si>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</si>
  <si>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</si>
  <si>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</si>
  <si>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</si>
  <si>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</si>
  <si>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</si>
  <si>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</si>
  <si>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</si>
  <si>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</si>
  <si>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</si>
  <si>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</si>
  <si>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</si>
  <si>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</si>
  <si>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</si>
  <si>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</si>
  <si>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</si>
  <si>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</si>
  <si>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</si>
  <si>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</si>
  <si>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</si>
  <si>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</si>
  <si>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</si>
  <si>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</si>
  <si>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</si>
  <si>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</si>
  <si>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</si>
  <si>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</si>
  <si>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</si>
  <si>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</si>
  <si>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</si>
  <si>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</si>
  <si>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</si>
  <si>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</si>
  <si>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</si>
  <si>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</si>
  <si>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</si>
  <si>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</si>
  <si>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</si>
  <si>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</si>
  <si>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</si>
  <si>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</si>
  <si>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</si>
  <si>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</si>
  <si>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</si>
  <si>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</si>
  <si>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</si>
  <si>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</si>
  <si>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</si>
  <si>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</si>
  <si>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</si>
  <si>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</si>
  <si>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</si>
  <si>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</si>
  <si>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</si>
  <si>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</si>
  <si>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</si>
  <si>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</si>
  <si>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</si>
  <si>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</si>
  <si>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</si>
  <si>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</si>
  <si>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</si>
  <si>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</si>
  <si>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</si>
  <si>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</si>
  <si>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</si>
  <si>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</si>
  <si>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</si>
  <si>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</si>
  <si>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</si>
  <si>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</si>
  <si>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</si>
  <si>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</si>
  <si>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</si>
  <si>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</si>
  <si>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</si>
  <si>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</si>
  <si>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</si>
  <si>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</si>
  <si>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</si>
  <si>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</si>
  <si>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</si>
  <si>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</si>
  <si>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</si>
  <si>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</si>
  <si>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</si>
  <si>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</si>
  <si>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</si>
  <si>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</si>
  <si>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</si>
  <si>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</si>
  <si>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</si>
  <si>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</si>
  <si>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</si>
  <si>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</si>
  <si>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</si>
  <si>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</si>
  <si>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</si>
  <si>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</si>
  <si>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</si>
  <si>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</si>
  <si>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</si>
  <si>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</si>
  <si>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</si>
  <si>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</si>
  <si>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</si>
  <si>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</si>
  <si>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</si>
  <si>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</si>
  <si>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</si>
  <si>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</si>
  <si>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</si>
  <si>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</si>
  <si>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</si>
  <si>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</si>
  <si>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</si>
  <si>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</si>
  <si>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</si>
  <si>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</si>
  <si>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</si>
  <si>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</si>
  <si>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</si>
  <si>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</si>
  <si>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</si>
  <si>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</si>
  <si>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</si>
  <si>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</si>
  <si>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</si>
  <si>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</si>
  <si>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</si>
  <si>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</si>
  <si>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</si>
  <si>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</si>
  <si>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</si>
  <si>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</si>
  <si>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</si>
  <si>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</si>
  <si>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</si>
  <si>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</si>
  <si>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</si>
  <si>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</si>
  <si>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</si>
  <si>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</si>
  <si>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</si>
  <si>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</si>
  <si>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</si>
  <si>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</si>
  <si>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</si>
  <si>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</si>
  <si>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</si>
  <si>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</si>
  <si>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</si>
  <si>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</si>
  <si>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</si>
  <si>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</si>
  <si>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</si>
  <si>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</si>
  <si>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</si>
  <si>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</si>
  <si>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</si>
  <si>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</si>
  <si>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</si>
  <si>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</si>
  <si>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</si>
  <si>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</si>
  <si>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</si>
  <si>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</si>
  <si>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</si>
  <si>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</si>
  <si>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</si>
  <si>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</si>
  <si>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</si>
  <si>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</si>
  <si>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</si>
  <si>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</si>
  <si>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</si>
  <si>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</si>
  <si>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</si>
  <si>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</si>
  <si>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</si>
  <si>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</si>
  <si>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</si>
  <si>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</si>
  <si>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</si>
  <si>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</si>
  <si>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</si>
  <si>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</si>
  <si>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</si>
  <si>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</si>
  <si>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</si>
  <si>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</si>
  <si>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</si>
  <si>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</si>
  <si>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</si>
  <si>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</si>
  <si>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</si>
  <si>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</si>
  <si>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</si>
  <si>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</si>
  <si>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</si>
  <si>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</si>
  <si>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</si>
  <si>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</si>
  <si>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</si>
  <si>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</si>
  <si>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</si>
  <si>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</si>
  <si>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</si>
  <si>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</si>
  <si>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</si>
  <si>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</si>
  <si>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</si>
  <si>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</si>
  <si>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</si>
  <si>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</si>
  <si>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</si>
  <si>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</si>
  <si>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</si>
  <si>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</si>
  <si>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</si>
  <si>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</si>
  <si>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</si>
  <si>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</si>
  <si>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</si>
  <si>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</si>
  <si>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</si>
  <si>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</si>
  <si>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</si>
  <si>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</si>
  <si>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</si>
  <si>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</si>
  <si>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</si>
  <si>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</si>
  <si>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</si>
  <si>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</si>
  <si>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</si>
  <si>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</si>
  <si>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</si>
  <si>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</si>
  <si>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</si>
  <si>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</si>
  <si>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</si>
  <si>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</si>
  <si>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</si>
  <si>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</si>
  <si>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</si>
  <si>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</si>
  <si>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</si>
  <si>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</si>
  <si>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</si>
  <si>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</si>
  <si>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</si>
  <si>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</si>
  <si>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</si>
  <si>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</si>
  <si>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</si>
  <si>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</si>
  <si>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</si>
  <si>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</si>
  <si>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</si>
  <si>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</si>
  <si>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</si>
  <si>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</si>
  <si>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</si>
  <si>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</si>
  <si>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</si>
  <si>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</si>
  <si>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</si>
  <si>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</si>
  <si>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</si>
  <si>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</si>
  <si>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</si>
  <si>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</si>
  <si>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</si>
  <si>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</si>
  <si>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</si>
  <si>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</si>
  <si>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</si>
  <si>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</si>
  <si>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</si>
  <si>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</si>
  <si>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</si>
  <si>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</si>
  <si>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</si>
  <si>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</si>
  <si>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</si>
  <si>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</si>
  <si>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</si>
  <si>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</si>
  <si>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</si>
  <si>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</si>
  <si>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</si>
  <si>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</si>
  <si>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</si>
  <si>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</si>
  <si>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</si>
  <si>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</si>
  <si>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</si>
  <si>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</si>
  <si>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</si>
  <si>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</si>
  <si>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</si>
  <si>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</si>
  <si>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</si>
  <si>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</si>
  <si>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</si>
  <si>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</si>
  <si>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</si>
  <si>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</si>
  <si>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</si>
  <si>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</si>
  <si>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</si>
  <si>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</si>
  <si>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</si>
  <si>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</si>
  <si>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</si>
  <si>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</si>
  <si>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</si>
  <si>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</si>
  <si>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</si>
  <si>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</si>
  <si>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</si>
  <si>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</si>
  <si>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</si>
  <si>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</si>
  <si>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</si>
  <si>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</si>
  <si>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</si>
  <si>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</si>
  <si>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</si>
  <si>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</si>
  <si>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</si>
  <si>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</si>
  <si>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</si>
  <si>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</si>
  <si>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</si>
  <si>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</si>
  <si>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</si>
  <si>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</si>
  <si>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</si>
  <si>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</si>
  <si>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</si>
  <si>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</si>
  <si>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</si>
  <si>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</si>
  <si>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</si>
  <si>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</si>
  <si>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</si>
  <si>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</si>
  <si>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</si>
  <si>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</si>
  <si>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</si>
  <si>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</si>
  <si>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</si>
  <si>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</si>
  <si>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</si>
  <si>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</si>
  <si>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</si>
  <si>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</si>
  <si>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</si>
  <si>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</si>
  <si>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</si>
  <si>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</si>
  <si>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</si>
  <si>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</si>
  <si>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</si>
  <si>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</si>
  <si>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</si>
  <si>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</si>
  <si>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</si>
  <si>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</si>
  <si>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</si>
  <si>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</si>
  <si>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</si>
  <si>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</si>
  <si>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</si>
  <si>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</si>
  <si>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</si>
  <si>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</si>
  <si>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</si>
  <si>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</si>
  <si>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</si>
  <si>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</si>
  <si>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</si>
  <si>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</si>
  <si>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</si>
  <si>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</si>
  <si>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</si>
  <si>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</si>
  <si>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</si>
  <si>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</si>
  <si>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</si>
  <si>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</si>
  <si>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</si>
  <si>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</si>
  <si>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</si>
  <si>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</si>
  <si>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</si>
  <si>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</si>
  <si>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</si>
  <si>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</si>
  <si>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</si>
  <si>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</si>
  <si>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</si>
  <si>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</si>
  <si>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</si>
  <si>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</si>
  <si>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</si>
  <si>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</si>
  <si>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</si>
  <si>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</si>
  <si>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</si>
  <si>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</si>
  <si>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</si>
  <si>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</si>
  <si>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</si>
  <si>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</si>
  <si>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</si>
  <si>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</si>
  <si>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</si>
  <si>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</si>
  <si>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</si>
  <si>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</si>
  <si>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</si>
  <si>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</si>
  <si>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</si>
  <si>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</si>
  <si>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</si>
  <si>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</si>
  <si>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</si>
  <si>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</si>
  <si>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</si>
  <si>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</si>
  <si>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</si>
  <si>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</si>
  <si>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</si>
  <si>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</si>
  <si>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</si>
  <si>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</si>
  <si>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</si>
  <si>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</si>
  <si>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</si>
  <si>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</si>
  <si>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</si>
  <si>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</si>
  <si>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</si>
  <si>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</si>
  <si>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</si>
  <si>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</si>
  <si>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</si>
  <si>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</si>
  <si>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</si>
  <si>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</si>
  <si>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</si>
  <si>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</si>
  <si>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</si>
  <si>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</si>
  <si>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</si>
  <si>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</si>
  <si>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</si>
  <si>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</si>
  <si>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</si>
  <si>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</si>
  <si>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</si>
  <si>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</si>
  <si>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</si>
  <si>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</si>
  <si>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</si>
  <si>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</si>
  <si>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</si>
  <si>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</si>
  <si>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</si>
  <si>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</si>
  <si>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</si>
  <si>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</si>
  <si>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</si>
  <si>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</si>
  <si>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</si>
  <si>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</si>
  <si>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</si>
  <si>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</si>
  <si>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</si>
  <si>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</si>
  <si>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</si>
  <si>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</si>
  <si>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</si>
  <si>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</si>
  <si>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</si>
  <si>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</si>
  <si>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</si>
  <si>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</si>
  <si>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</si>
  <si>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</si>
  <si>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</si>
  <si>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</si>
  <si>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</si>
  <si>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</si>
  <si>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</si>
  <si>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</si>
  <si>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</si>
  <si>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</si>
  <si>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</si>
  <si>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</si>
  <si>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</si>
  <si>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</si>
  <si>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</si>
  <si>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</si>
  <si>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</si>
  <si>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</si>
  <si>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</si>
  <si>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</si>
  <si>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</si>
  <si>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</si>
  <si>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</si>
  <si>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</si>
  <si>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</si>
  <si>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</si>
  <si>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</si>
  <si>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</si>
  <si>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</si>
  <si>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</si>
  <si>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</si>
  <si>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</si>
  <si>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</si>
  <si>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</si>
  <si>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</si>
  <si>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</si>
  <si>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</si>
  <si>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</si>
  <si>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</si>
  <si>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</si>
  <si>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</si>
  <si>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</si>
  <si>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</si>
  <si>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</si>
  <si>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</si>
  <si>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</si>
  <si>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</si>
  <si>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</si>
  <si>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</si>
  <si>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</si>
  <si>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</si>
  <si>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</si>
  <si>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</si>
  <si>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</si>
  <si>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</si>
  <si>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</si>
  <si>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</si>
  <si>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</si>
  <si>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</si>
  <si>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</si>
  <si>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</si>
  <si>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</si>
  <si>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</si>
  <si>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</si>
  <si>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</si>
  <si>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</si>
  <si>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</si>
  <si>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</si>
  <si>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</si>
  <si>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</si>
  <si>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</si>
  <si>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</si>
  <si>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</si>
  <si>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</si>
  <si>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</si>
  <si>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</si>
  <si>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</si>
  <si>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</si>
  <si>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</si>
  <si>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</si>
  <si>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</si>
  <si>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</si>
  <si>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</si>
  <si>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</si>
  <si>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</si>
  <si>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</si>
  <si>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</si>
  <si>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</si>
  <si>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</si>
  <si>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</si>
  <si>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</si>
  <si>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</si>
  <si>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</si>
  <si>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</si>
  <si>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</si>
  <si>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</si>
  <si>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</si>
  <si>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</si>
  <si>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</si>
  <si>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</si>
  <si>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</si>
  <si>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</si>
  <si>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</si>
  <si>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</si>
  <si>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</si>
  <si>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</si>
  <si>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</si>
  <si>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</si>
  <si>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</si>
  <si>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</si>
  <si>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</si>
  <si>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</si>
  <si>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</si>
  <si>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</si>
  <si>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</si>
  <si>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</si>
  <si>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</si>
  <si>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</si>
  <si>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</si>
  <si>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</si>
  <si>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</si>
  <si>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</si>
  <si>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</si>
  <si>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</si>
  <si>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</si>
  <si>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</si>
  <si>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</si>
  <si>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</si>
  <si>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</si>
  <si>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</si>
  <si>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</si>
  <si>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</si>
  <si>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</si>
  <si>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</si>
  <si>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</si>
  <si>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</si>
  <si>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</si>
  <si>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</si>
  <si>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</si>
  <si>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</si>
  <si>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</si>
  <si>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</si>
  <si>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</si>
  <si>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</si>
  <si>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</si>
  <si>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</si>
  <si>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</si>
  <si>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</si>
  <si>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</si>
  <si>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</si>
  <si>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</si>
  <si>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</si>
  <si>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</si>
  <si>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</si>
  <si>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</si>
  <si>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</si>
  <si>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</si>
  <si>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</si>
  <si>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</si>
  <si>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</si>
  <si>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</si>
  <si>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</si>
  <si>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</si>
  <si>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</si>
  <si>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</si>
  <si>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</si>
  <si>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</si>
  <si>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</si>
  <si>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</si>
  <si>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</si>
  <si>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</si>
  <si>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</si>
  <si>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</si>
  <si>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</si>
  <si>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</si>
  <si>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</si>
  <si>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</si>
  <si>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</si>
  <si>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</si>
  <si>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</si>
  <si>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</si>
  <si>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</si>
  <si>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</si>
  <si>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</si>
  <si>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</si>
  <si>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</si>
  <si>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</si>
  <si>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</si>
  <si>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</si>
  <si>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</si>
  <si>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</si>
  <si>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</si>
  <si>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</si>
  <si>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</si>
  <si>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</si>
  <si>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</si>
  <si>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</si>
  <si>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</si>
  <si>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</si>
  <si>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</si>
  <si>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</si>
  <si>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</si>
  <si>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</si>
  <si>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</si>
  <si>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</si>
  <si>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</si>
  <si>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</si>
  <si>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</si>
  <si>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</si>
  <si>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</si>
  <si>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</si>
  <si>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</si>
  <si>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</si>
  <si>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</si>
  <si>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</si>
  <si>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</si>
  <si>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</si>
  <si>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</si>
  <si>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</si>
  <si>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</si>
  <si>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</si>
  <si>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</si>
  <si>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</si>
  <si>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</si>
  <si>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</si>
  <si>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</si>
  <si>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</si>
  <si>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</si>
  <si>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</si>
  <si>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</si>
  <si>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</si>
  <si>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</si>
  <si>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</si>
  <si>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</si>
  <si>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</si>
  <si>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</si>
  <si>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</si>
  <si>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</si>
  <si>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</si>
  <si>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</si>
  <si>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</si>
  <si>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</si>
  <si>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</si>
  <si>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</si>
  <si>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</si>
  <si>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</si>
  <si>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</si>
  <si>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</si>
  <si>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</si>
  <si>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</si>
  <si>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</si>
  <si>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</si>
  <si>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</si>
  <si>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</si>
  <si>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</si>
  <si>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</si>
  <si>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</si>
  <si>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</si>
  <si>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</si>
  <si>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</si>
  <si>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</si>
  <si>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</si>
  <si>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</si>
  <si>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</si>
  <si>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</si>
  <si>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</si>
  <si>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</si>
  <si>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</si>
  <si>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</si>
  <si>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</si>
  <si>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</si>
  <si>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</si>
  <si>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</si>
  <si>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</si>
  <si>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</si>
  <si>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</si>
  <si>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</si>
  <si>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</si>
  <si>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</si>
  <si>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</si>
  <si>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</si>
  <si>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</si>
  <si>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</si>
  <si>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</si>
  <si>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</si>
  <si>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</si>
  <si>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</si>
  <si>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</si>
  <si>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</si>
  <si>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</si>
  <si>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</si>
  <si>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</si>
  <si>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</si>
  <si>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</si>
  <si>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</si>
  <si>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</si>
  <si>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</si>
  <si>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</si>
  <si>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</si>
  <si>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</si>
  <si>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</si>
  <si>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</si>
  <si>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</si>
  <si>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</si>
  <si>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</si>
  <si>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</si>
  <si>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</si>
  <si>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</si>
  <si>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</si>
  <si>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</si>
  <si>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</si>
  <si>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</si>
  <si>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</si>
  <si>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</si>
  <si>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</si>
  <si>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</si>
  <si>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</si>
  <si>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</si>
  <si>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</si>
  <si>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</si>
  <si>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</si>
  <si>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</si>
  <si>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</si>
  <si>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</si>
  <si>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</si>
  <si>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</si>
  <si>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</si>
  <si>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</si>
  <si>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</si>
  <si>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</si>
  <si>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</si>
  <si>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</si>
  <si>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</si>
  <si>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</si>
  <si>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</si>
  <si>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</si>
  <si>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</si>
  <si>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</si>
  <si>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</si>
  <si>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</si>
  <si>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</si>
  <si>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</si>
  <si>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</si>
  <si>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</si>
  <si>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</si>
  <si>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</si>
  <si>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</si>
  <si>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</si>
  <si>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</si>
  <si>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</si>
  <si>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</si>
  <si>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</si>
  <si>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</si>
  <si>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</si>
  <si>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</si>
  <si>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</si>
  <si>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</si>
  <si>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</si>
  <si>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</si>
  <si>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</si>
  <si>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</si>
  <si>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</si>
  <si>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</si>
  <si>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</si>
  <si>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</si>
  <si>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</si>
  <si>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</si>
  <si>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</si>
  <si>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</si>
  <si>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</si>
  <si>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</si>
  <si>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</si>
  <si>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</si>
  <si>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</si>
  <si>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</si>
  <si>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</si>
  <si>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</si>
  <si>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</si>
  <si>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</si>
  <si>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</si>
  <si>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</si>
  <si>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</si>
  <si>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</si>
  <si>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</si>
  <si>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</si>
  <si>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</si>
  <si>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</si>
  <si>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</si>
  <si>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</si>
  <si>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</si>
  <si>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</si>
  <si>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</si>
  <si>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</si>
  <si>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</si>
  <si>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</si>
  <si>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</si>
  <si>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</si>
  <si>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</si>
  <si>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</si>
  <si>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</si>
  <si>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</si>
  <si>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</si>
  <si>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</si>
  <si>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</si>
  <si>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</si>
  <si>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</si>
  <si>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</si>
  <si>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</si>
  <si>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</si>
  <si>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</si>
  <si>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</si>
  <si>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</si>
  <si>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</si>
  <si>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</si>
  <si>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</si>
  <si>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</si>
  <si>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</si>
  <si>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</si>
  <si>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</si>
  <si>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</si>
  <si>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</si>
  <si>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</si>
  <si>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</si>
  <si>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</si>
  <si>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</si>
  <si>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</si>
  <si>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</si>
  <si>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</si>
  <si>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</si>
  <si>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</si>
  <si>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</si>
  <si>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</si>
  <si>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</si>
  <si>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</si>
  <si>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</si>
  <si>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</si>
  <si>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</si>
  <si>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</si>
  <si>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</si>
  <si>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</si>
  <si>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</si>
  <si>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</si>
  <si>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</si>
  <si>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</si>
  <si>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</si>
  <si>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</si>
  <si>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</si>
  <si>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</si>
  <si>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</si>
  <si>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</si>
  <si>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</si>
  <si>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</si>
  <si>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</si>
  <si>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</si>
  <si>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</si>
  <si>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</si>
  <si>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</si>
  <si>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</si>
  <si>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</si>
  <si>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</si>
  <si>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</si>
  <si>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</si>
  <si>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</si>
  <si>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</si>
  <si>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</si>
  <si>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</si>
  <si>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</si>
  <si>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</si>
  <si>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</si>
  <si>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</si>
  <si>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</si>
  <si>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</si>
  <si>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</si>
  <si>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</si>
  <si>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</si>
  <si>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</si>
  <si>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</si>
  <si>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</si>
  <si>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</si>
  <si>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</si>
  <si>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</si>
  <si>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</si>
  <si>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</si>
  <si>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</si>
  <si>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</si>
  <si>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</si>
  <si>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</si>
  <si>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</si>
  <si>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</si>
  <si>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</si>
  <si>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</si>
  <si>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</si>
  <si>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</si>
  <si>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</si>
  <si>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</si>
  <si>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</si>
  <si>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</si>
  <si>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</si>
  <si>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</si>
  <si>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</si>
  <si>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</si>
  <si>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</si>
  <si>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</si>
  <si>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</si>
  <si>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</si>
  <si>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</si>
  <si>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</si>
  <si>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</si>
  <si>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</si>
  <si>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</si>
  <si>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</si>
  <si>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</si>
  <si>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</si>
  <si>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</si>
  <si>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</si>
  <si>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</si>
  <si>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</si>
  <si>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</si>
  <si>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</si>
  <si>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</si>
  <si>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</si>
  <si>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</si>
  <si>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</si>
  <si>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</si>
  <si>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</si>
  <si>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</si>
  <si>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</si>
  <si>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</si>
  <si>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</si>
  <si>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</si>
  <si>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</si>
  <si>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</si>
  <si>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</si>
  <si>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</si>
  <si>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</si>
  <si>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</si>
  <si>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</si>
  <si>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</si>
  <si>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</si>
  <si>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</si>
  <si>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</si>
  <si>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</si>
  <si>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</si>
  <si>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</si>
  <si>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</si>
  <si>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</si>
  <si>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</si>
  <si>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</si>
  <si>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</si>
  <si>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</si>
  <si>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</si>
  <si>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</si>
  <si>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</si>
  <si>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</si>
  <si>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</si>
  <si>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</si>
  <si>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</si>
  <si>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</si>
  <si>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</si>
  <si>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</si>
  <si>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</si>
  <si>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</si>
  <si>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</si>
  <si>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</si>
  <si>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</si>
  <si>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</si>
  <si>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</si>
  <si>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</si>
  <si>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</si>
  <si>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</si>
  <si>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</si>
  <si>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</si>
  <si>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</si>
  <si>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</si>
  <si>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</si>
  <si>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</si>
  <si>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</si>
  <si>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</si>
  <si>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</si>
  <si>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</si>
  <si>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</si>
  <si>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</si>
  <si>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</si>
  <si>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</si>
  <si>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</si>
  <si>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</si>
  <si>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</si>
  <si>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</si>
  <si>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</si>
  <si>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</si>
  <si>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</si>
  <si>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</si>
  <si>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</si>
  <si>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</si>
  <si>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</si>
  <si>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</si>
  <si>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</si>
  <si>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</si>
  <si>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</si>
  <si>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</si>
  <si>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</si>
  <si>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</si>
  <si>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</si>
  <si>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</si>
  <si>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</si>
  <si>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</si>
  <si>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</si>
  <si>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</si>
  <si>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</si>
  <si>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</si>
  <si>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</si>
  <si>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</si>
  <si>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</si>
  <si>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</si>
  <si>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</si>
  <si>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</si>
  <si>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</si>
  <si>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</si>
  <si>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</si>
  <si>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</si>
  <si>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</si>
  <si>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</si>
  <si>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</si>
  <si>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</si>
  <si>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</si>
  <si>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</si>
  <si>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</si>
  <si>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</si>
  <si>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</si>
  <si>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</si>
  <si>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</si>
  <si>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</si>
  <si>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</si>
  <si>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</si>
  <si>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</si>
  <si>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</si>
  <si>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</si>
  <si>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</si>
  <si>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</si>
  <si>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</si>
  <si>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</si>
  <si>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</si>
  <si>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</si>
  <si>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</si>
  <si>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</si>
  <si>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</si>
  <si>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</si>
  <si>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</si>
  <si>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</si>
  <si>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</si>
  <si>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</si>
  <si>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</si>
  <si>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</si>
  <si>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</si>
  <si>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</si>
  <si>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</si>
  <si>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</si>
  <si>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</si>
  <si>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</si>
  <si>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</si>
  <si>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</si>
  <si>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</si>
  <si>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</si>
  <si>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</si>
  <si>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</si>
  <si>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</si>
  <si>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</si>
  <si>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</si>
  <si>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</si>
  <si>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</si>
  <si>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</si>
  <si>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</si>
  <si>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</si>
  <si>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</si>
  <si>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</si>
  <si>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</si>
  <si>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</si>
  <si>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</si>
  <si>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</si>
  <si>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</si>
  <si>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</si>
  <si>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</si>
  <si>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</si>
  <si>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</si>
  <si>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</si>
  <si>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</si>
  <si>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</si>
  <si>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</si>
  <si>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</si>
  <si>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</si>
  <si>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</si>
  <si>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</si>
  <si>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</si>
  <si>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</si>
  <si>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</si>
  <si>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</si>
  <si>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</si>
  <si>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</si>
  <si>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</si>
  <si>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</si>
  <si>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</si>
  <si>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</si>
  <si>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</si>
  <si>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</si>
  <si>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</si>
  <si>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</si>
  <si>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</si>
  <si>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</si>
  <si>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</si>
  <si>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</si>
  <si>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</si>
  <si>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</si>
  <si>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</si>
  <si>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</si>
  <si>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</si>
  <si>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</si>
  <si>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</si>
  <si>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</si>
  <si>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</si>
  <si>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</si>
  <si>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</si>
  <si>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</si>
  <si>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</si>
  <si>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</si>
  <si>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</si>
  <si>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</si>
  <si>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</si>
  <si>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</si>
  <si>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</si>
  <si>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</si>
  <si>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</si>
  <si>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</si>
  <si>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</si>
  <si>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</si>
  <si>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</si>
  <si>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</si>
  <si>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</si>
  <si>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</si>
  <si>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</si>
  <si>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</si>
  <si>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</si>
  <si>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</si>
  <si>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</si>
  <si>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</si>
  <si>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</si>
  <si>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</si>
  <si>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</si>
  <si>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</si>
  <si>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</si>
  <si>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</si>
  <si>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</si>
  <si>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</si>
  <si>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</si>
  <si>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</si>
  <si>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</si>
  <si>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</si>
  <si>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</si>
  <si>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</si>
  <si>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</si>
  <si>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</si>
  <si>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</si>
  <si>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</si>
  <si>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</si>
  <si>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</si>
  <si>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</si>
  <si>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</si>
  <si>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</si>
  <si>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</si>
  <si>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</si>
  <si>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</si>
  <si>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</si>
  <si>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</si>
  <si>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</si>
  <si>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</si>
  <si>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</si>
  <si>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</si>
  <si>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</si>
  <si>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</si>
  <si>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</si>
  <si>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</si>
  <si>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</si>
  <si>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</si>
  <si>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</si>
  <si>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</si>
  <si>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</si>
  <si>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</si>
  <si>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</si>
  <si>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</si>
  <si>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</si>
  <si>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</si>
  <si>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</si>
  <si>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</si>
  <si>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</si>
  <si>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</si>
  <si>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</si>
  <si>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</si>
  <si>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</si>
  <si>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</si>
  <si>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</si>
  <si>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</si>
  <si>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</si>
  <si>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</si>
  <si>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</si>
  <si>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</si>
  <si>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</si>
  <si>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</si>
  <si>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</si>
  <si>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</si>
  <si>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</si>
  <si>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</si>
  <si>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</si>
  <si>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</si>
  <si>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</si>
  <si>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</si>
  <si>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</si>
  <si>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</si>
  <si>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</si>
  <si>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</si>
  <si>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</si>
  <si>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</si>
  <si>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</si>
  <si>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</si>
  <si>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</si>
  <si>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</si>
  <si>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</si>
  <si>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</si>
  <si>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</si>
  <si>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</si>
  <si>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</si>
  <si>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</si>
  <si>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</si>
  <si>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</si>
  <si>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</si>
  <si>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</si>
  <si>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</si>
  <si>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</si>
  <si>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</si>
  <si>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</si>
  <si>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</si>
  <si>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</si>
  <si>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</si>
  <si>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</si>
  <si>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</si>
  <si>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</si>
  <si>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</si>
  <si>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</si>
  <si>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</si>
  <si>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</si>
  <si>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</si>
  <si>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</si>
  <si>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</si>
  <si>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</si>
  <si>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</si>
  <si>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</si>
  <si>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</si>
  <si>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</si>
  <si>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</si>
  <si>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</si>
  <si>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</si>
  <si>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</si>
  <si>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</si>
  <si>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</si>
  <si>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</si>
  <si>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</si>
  <si>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</si>
  <si>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</si>
  <si>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</si>
  <si>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</si>
  <si>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</si>
  <si>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</si>
  <si>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</si>
  <si>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</si>
  <si>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</si>
  <si>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</si>
  <si>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</si>
  <si>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</si>
  <si>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</si>
  <si>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</si>
  <si>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</si>
  <si>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</si>
  <si>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</si>
  <si>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</si>
  <si>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</si>
  <si>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</si>
  <si>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</si>
  <si>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</si>
  <si>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</si>
  <si>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</si>
  <si>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</si>
  <si>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</si>
  <si>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</si>
  <si>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</si>
  <si>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</si>
  <si>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</si>
  <si>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</si>
  <si>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</si>
  <si>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</si>
  <si>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</si>
  <si>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</si>
  <si>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</si>
  <si>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</si>
  <si>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</si>
  <si>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</si>
  <si>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</si>
  <si>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</si>
  <si>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</si>
  <si>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</si>
  <si>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</si>
  <si>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</si>
  <si>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</si>
  <si>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</si>
  <si>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</si>
  <si>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</si>
  <si>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</si>
  <si>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</si>
  <si>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</si>
  <si>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</si>
  <si>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</si>
  <si>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</si>
  <si>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</si>
  <si>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</si>
  <si>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</si>
  <si>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</si>
  <si>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</si>
  <si>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</si>
  <si>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</si>
  <si>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</si>
  <si>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</si>
  <si>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</si>
  <si>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</si>
  <si>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</si>
  <si>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</si>
  <si>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</si>
  <si>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</si>
  <si>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</si>
  <si>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</si>
  <si>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</si>
  <si>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</si>
  <si>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</si>
  <si>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</si>
  <si>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</si>
  <si>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</si>
  <si>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</si>
  <si>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</si>
  <si>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</si>
  <si>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</si>
  <si>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</si>
  <si>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</si>
  <si>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</si>
  <si>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</si>
  <si>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</si>
  <si>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</si>
  <si>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</si>
  <si>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</si>
  <si>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</si>
  <si>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</si>
  <si>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</si>
  <si>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</si>
  <si>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</si>
  <si>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</si>
  <si>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</si>
  <si>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</si>
  <si>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</si>
  <si>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</si>
  <si>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</si>
  <si>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</si>
  <si>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</si>
  <si>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</si>
  <si>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</si>
  <si>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</si>
  <si>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</si>
  <si>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</si>
  <si>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</si>
  <si>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</si>
  <si>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</si>
  <si>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</si>
  <si>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</si>
  <si>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</si>
  <si>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</si>
  <si>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</si>
  <si>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</si>
  <si>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</si>
  <si>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</si>
  <si>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</si>
  <si>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</si>
  <si>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</si>
  <si>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</si>
  <si>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</si>
  <si>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</si>
  <si>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</si>
  <si>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</si>
  <si>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</si>
  <si>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</si>
  <si>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</si>
  <si>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</si>
  <si>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</si>
  <si>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</si>
  <si>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</si>
  <si>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</si>
  <si>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</si>
  <si>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</si>
  <si>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</si>
  <si>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</si>
  <si>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</si>
  <si>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</si>
  <si>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</si>
  <si>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</si>
  <si>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</si>
  <si>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</si>
  <si>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</si>
  <si>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</si>
  <si>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</si>
  <si>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</si>
  <si>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</si>
  <si>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</si>
  <si>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</si>
  <si>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</si>
  <si>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</si>
  <si>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</si>
  <si>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</si>
  <si>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</si>
  <si>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</si>
  <si>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</si>
  <si>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</si>
  <si>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</si>
  <si>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</si>
  <si>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</si>
  <si>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</si>
  <si>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</si>
  <si>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</si>
  <si>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</si>
  <si>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</si>
  <si>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</si>
  <si>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</si>
  <si>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</si>
  <si>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</si>
  <si>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</si>
  <si>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</si>
  <si>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</si>
  <si>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</si>
  <si>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</si>
  <si>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</si>
  <si>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</si>
  <si>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</si>
  <si>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</si>
  <si>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</si>
  <si>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</si>
  <si>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</si>
  <si>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</si>
  <si>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</si>
  <si>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</si>
  <si>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</si>
  <si>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</si>
  <si>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</si>
  <si>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</si>
  <si>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</si>
  <si>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</si>
  <si>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</si>
  <si>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</si>
  <si>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</si>
  <si>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</si>
  <si>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</si>
  <si>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</si>
  <si>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</si>
  <si>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</si>
  <si>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</si>
  <si>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</si>
  <si>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</si>
  <si>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</si>
  <si>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</si>
  <si>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</si>
  <si>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</si>
  <si>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</si>
  <si>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</si>
  <si>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</si>
  <si>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</si>
  <si>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</si>
  <si>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</si>
  <si>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</si>
  <si>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</si>
  <si>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</si>
  <si>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</si>
  <si>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</si>
  <si>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</si>
  <si>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</si>
  <si>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</si>
  <si>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</si>
  <si>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</si>
  <si>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</si>
  <si>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</si>
  <si>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</si>
  <si>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</si>
  <si>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</si>
  <si>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</si>
  <si>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</si>
  <si>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</si>
  <si>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</si>
  <si>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</si>
  <si>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</si>
  <si>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</si>
  <si>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</si>
  <si>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</si>
  <si>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</si>
  <si>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</si>
  <si>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</si>
  <si>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</si>
  <si>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</si>
  <si>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</si>
  <si>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</si>
  <si>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</si>
  <si>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</si>
  <si>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</si>
  <si>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</si>
  <si>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</si>
  <si>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</si>
  <si>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</si>
  <si>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</si>
  <si>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</si>
  <si>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</si>
  <si>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</si>
  <si>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</si>
  <si>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</si>
  <si>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</si>
  <si>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</si>
  <si>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</si>
  <si>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</si>
  <si>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</si>
  <si>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</si>
  <si>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</si>
  <si>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</si>
  <si>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</si>
  <si>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</si>
  <si>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</si>
  <si>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</si>
  <si>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</si>
  <si>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</si>
  <si>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</si>
  <si>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</si>
  <si>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</si>
  <si>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</si>
  <si>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</si>
  <si>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</si>
  <si>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</si>
  <si>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</si>
  <si>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</si>
  <si>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</si>
  <si>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</si>
  <si>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</si>
  <si>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</si>
  <si>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</si>
  <si>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</si>
  <si>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</si>
  <si>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</si>
  <si>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</si>
  <si>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</si>
  <si>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</si>
  <si>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</si>
  <si>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</si>
  <si>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</si>
  <si>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</si>
  <si>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</si>
  <si>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</si>
  <si>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</si>
  <si>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</si>
  <si>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</si>
  <si>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</si>
  <si>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</si>
  <si>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</si>
  <si>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</si>
  <si>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</si>
  <si>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</si>
  <si>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</si>
  <si>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</si>
  <si>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</si>
  <si>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</si>
  <si>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</si>
  <si>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</si>
  <si>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</si>
  <si>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</si>
  <si>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</si>
  <si>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</si>
  <si>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</si>
  <si>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</si>
  <si>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</si>
  <si>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</si>
  <si>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</si>
  <si>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</si>
  <si>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</si>
  <si>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</si>
  <si>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</si>
  <si>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</si>
  <si>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</si>
  <si>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</si>
  <si>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</si>
  <si>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</si>
  <si>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</si>
  <si>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</si>
  <si>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</si>
  <si>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</si>
  <si>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</si>
  <si>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</si>
  <si>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</si>
  <si>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</si>
  <si>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</si>
  <si>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</si>
  <si>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</si>
  <si>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</si>
  <si>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</si>
  <si>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</si>
  <si>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</si>
  <si>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</si>
  <si>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</si>
  <si>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</si>
  <si>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</si>
  <si>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</si>
  <si>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</si>
  <si>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</si>
  <si>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</si>
  <si>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</si>
  <si>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</si>
  <si>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</si>
  <si>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</si>
  <si>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</si>
  <si>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</si>
  <si>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</si>
  <si>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</si>
  <si>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</si>
  <si>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</si>
  <si>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</si>
  <si>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</si>
  <si>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</si>
  <si>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</si>
  <si>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</si>
  <si>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</si>
  <si>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</si>
  <si>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</si>
  <si>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</si>
  <si>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</si>
  <si>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</si>
  <si>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</si>
  <si>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</si>
  <si>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</si>
  <si>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</si>
  <si>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</si>
  <si>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</si>
  <si>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</si>
  <si>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</si>
  <si>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</si>
  <si>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</si>
  <si>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</si>
  <si>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</si>
  <si>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</si>
  <si>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</si>
  <si>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</si>
  <si>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</si>
  <si>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</si>
  <si>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</si>
  <si>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</si>
  <si>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</si>
  <si>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</si>
  <si>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</si>
  <si>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</si>
  <si>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</si>
  <si>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</si>
  <si>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</si>
  <si>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</si>
  <si>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</si>
  <si>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</si>
  <si>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</si>
  <si>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</si>
  <si>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</si>
  <si>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</si>
  <si>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</si>
  <si>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</si>
  <si>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</si>
  <si>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</si>
  <si>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</si>
  <si>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</si>
  <si>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</si>
  <si>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</si>
  <si>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</si>
  <si>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</si>
  <si>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</si>
  <si>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</si>
  <si>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</si>
  <si>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</si>
  <si>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</si>
  <si>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</si>
  <si>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</si>
  <si>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</si>
  <si>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</si>
  <si>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</si>
  <si>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</si>
  <si>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</si>
  <si>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</si>
  <si>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</si>
  <si>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</si>
  <si>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</si>
  <si>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</si>
  <si>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</si>
  <si>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</si>
  <si>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</si>
  <si>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</si>
  <si>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</si>
  <si>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</si>
  <si>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</si>
  <si>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</si>
  <si>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</si>
  <si>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</si>
  <si>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</si>
  <si>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</si>
  <si>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</si>
  <si>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</si>
  <si>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</si>
  <si>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</si>
  <si>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</si>
  <si>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</si>
  <si>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</si>
  <si>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</si>
  <si>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</si>
  <si>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</si>
  <si>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</si>
  <si>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</si>
  <si>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</si>
  <si>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</si>
  <si>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</si>
  <si>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</si>
  <si>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</si>
  <si>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</si>
  <si>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</si>
  <si>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</si>
  <si>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</si>
  <si>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</si>
  <si>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</si>
  <si>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</si>
  <si>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</si>
  <si>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</si>
  <si>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</si>
  <si>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</si>
  <si>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</si>
  <si>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</si>
  <si>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</si>
  <si>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</si>
  <si>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</si>
  <si>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</si>
  <si>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</si>
  <si>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</si>
  <si>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</si>
  <si>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</si>
  <si>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</si>
  <si>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</si>
  <si>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</si>
  <si>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</si>
  <si>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</si>
  <si>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</si>
  <si>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</si>
  <si>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</si>
  <si>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</si>
  <si>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</si>
  <si>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</si>
  <si>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</si>
  <si>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</si>
  <si>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</si>
  <si>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</si>
  <si>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</si>
  <si>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</si>
  <si>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</si>
  <si>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</si>
  <si>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</si>
  <si>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</si>
  <si>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</si>
  <si>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</si>
  <si>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</si>
  <si>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</si>
  <si>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</si>
  <si>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</si>
  <si>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</si>
  <si>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</si>
  <si>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</si>
  <si>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</si>
  <si>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</si>
  <si>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</si>
  <si>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</si>
  <si>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</si>
  <si>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</si>
  <si>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</si>
  <si>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</si>
  <si>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</si>
  <si>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</si>
  <si>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</si>
  <si>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</si>
  <si>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</si>
  <si>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</si>
  <si>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</si>
  <si>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</si>
  <si>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</si>
  <si>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</si>
  <si>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</si>
  <si>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</si>
  <si>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</si>
  <si>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</si>
  <si>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</si>
  <si>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</si>
  <si>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</si>
  <si>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</si>
  <si>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</si>
  <si>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</si>
  <si>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</si>
  <si>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</si>
  <si>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</si>
  <si>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</si>
  <si>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</si>
  <si>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</si>
  <si>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</si>
  <si>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</si>
  <si>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</si>
  <si>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</si>
  <si>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</si>
  <si>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</si>
  <si>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</si>
  <si>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</si>
  <si>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</si>
  <si>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</si>
  <si>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</si>
  <si>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</si>
  <si>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</si>
  <si>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</si>
  <si>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</si>
  <si>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</si>
  <si>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</si>
  <si>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</si>
  <si>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</si>
  <si>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</si>
  <si>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</si>
  <si>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</si>
  <si>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</si>
  <si>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</si>
  <si>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</si>
  <si>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</si>
  <si>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</si>
  <si>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</si>
  <si>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</si>
  <si>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</si>
  <si>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</si>
  <si>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</si>
  <si>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</si>
  <si>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</si>
  <si>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</si>
  <si>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</si>
  <si>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</si>
  <si>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</si>
  <si>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</si>
  <si>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</si>
  <si>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</si>
  <si>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</si>
  <si>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</si>
  <si>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</si>
  <si>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</si>
  <si>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</si>
  <si>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</si>
  <si>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</si>
  <si>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</si>
  <si>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</si>
  <si>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</si>
  <si>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</si>
  <si>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</si>
  <si>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</si>
  <si>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</si>
  <si>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</si>
  <si>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</si>
  <si>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</si>
  <si>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</si>
  <si>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</si>
  <si>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</si>
  <si>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</si>
  <si>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</si>
  <si>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</si>
  <si>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</si>
  <si>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</si>
  <si>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</si>
  <si>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</si>
  <si>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</si>
  <si>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</si>
  <si>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</si>
  <si>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</si>
  <si>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</si>
  <si>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</si>
  <si>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</si>
  <si>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</si>
  <si>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</si>
  <si>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</si>
  <si>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</si>
  <si>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</si>
  <si>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</si>
  <si>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</si>
  <si>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</si>
  <si>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</si>
  <si>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</si>
  <si>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</si>
  <si>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</si>
  <si>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</si>
  <si>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</si>
  <si>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</si>
  <si>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</si>
  <si>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</si>
  <si>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</si>
  <si>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</si>
  <si>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</si>
  <si>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</si>
  <si>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</si>
  <si>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</si>
  <si>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</si>
  <si>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</si>
  <si>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</si>
  <si>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</si>
  <si>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</si>
  <si>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</si>
  <si>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</si>
  <si>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</si>
  <si>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</si>
  <si>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</si>
  <si>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</si>
  <si>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</si>
  <si>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</si>
  <si>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</si>
  <si>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</si>
  <si>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</si>
  <si>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</si>
  <si>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</si>
  <si>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</si>
  <si>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</si>
  <si>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</si>
  <si>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</si>
  <si>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</si>
  <si>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</si>
  <si>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</si>
  <si>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</si>
  <si>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</si>
  <si>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</si>
  <si>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</si>
  <si>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</si>
  <si>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</si>
  <si>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</si>
  <si>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</si>
  <si>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</si>
  <si>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</si>
  <si>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</si>
  <si>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</si>
  <si>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</si>
  <si>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</si>
  <si>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</si>
  <si>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</si>
  <si>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</si>
  <si>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</si>
  <si>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</si>
  <si>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</si>
  <si>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</si>
  <si>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</si>
  <si>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</si>
  <si>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</si>
  <si>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</si>
  <si>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</si>
  <si>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</si>
  <si>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</si>
  <si>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</si>
  <si>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</si>
  <si>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</si>
  <si>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</si>
  <si>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</si>
  <si>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</si>
  <si>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</si>
  <si>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</si>
  <si>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</si>
  <si>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</si>
  <si>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</si>
  <si>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</si>
  <si>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</si>
  <si>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</si>
  <si>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</si>
  <si>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</si>
  <si>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</si>
  <si>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</si>
  <si>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</si>
  <si>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</si>
  <si>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</si>
  <si>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</si>
  <si>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</si>
  <si>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</si>
  <si>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</si>
  <si>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</si>
  <si>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</si>
  <si>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</si>
  <si>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</si>
  <si>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</si>
  <si>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</si>
  <si>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</si>
  <si>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</si>
  <si>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</si>
  <si>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</si>
  <si>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</si>
  <si>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</si>
  <si>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</si>
  <si>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</si>
  <si>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</si>
  <si>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</si>
  <si>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</si>
  <si>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</si>
  <si>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</si>
  <si>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</si>
  <si>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</si>
  <si>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</si>
  <si>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</si>
  <si>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</si>
  <si>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</si>
  <si>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</si>
  <si>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</si>
  <si>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</si>
  <si>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</si>
  <si>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</si>
  <si>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</si>
  <si>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</si>
  <si>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</si>
  <si>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</si>
  <si>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</si>
  <si>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</si>
  <si>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</si>
  <si>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</si>
  <si>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</si>
  <si>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</si>
  <si>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</si>
  <si>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</si>
  <si>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</si>
  <si>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</si>
  <si>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</si>
  <si>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</si>
  <si>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</si>
  <si>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</si>
  <si>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</si>
  <si>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</si>
  <si>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</si>
  <si>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</si>
  <si>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</si>
  <si>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</si>
  <si>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</si>
  <si>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</si>
  <si>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</si>
  <si>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</si>
  <si>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</si>
  <si>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</si>
  <si>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</si>
  <si>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</si>
  <si>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</si>
  <si>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</si>
  <si>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</si>
  <si>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</si>
  <si>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</si>
  <si>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</si>
  <si>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</si>
  <si>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</si>
  <si>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</si>
  <si>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</si>
  <si>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</si>
  <si>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</si>
  <si>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</si>
  <si>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</si>
  <si>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</si>
  <si>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</si>
  <si>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</si>
  <si>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</si>
  <si>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</si>
  <si>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</si>
  <si>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</si>
  <si>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</si>
  <si>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</si>
  <si>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</si>
  <si>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</si>
  <si>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</si>
  <si>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</si>
  <si>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</si>
  <si>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</si>
  <si>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</si>
  <si>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</si>
  <si>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</si>
  <si>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</si>
  <si>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</si>
  <si>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</si>
  <si>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</si>
  <si>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</si>
  <si>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</si>
  <si>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</si>
  <si>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</si>
  <si>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</si>
  <si>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</si>
  <si>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</si>
  <si>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</si>
  <si>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</si>
  <si>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</si>
  <si>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</si>
  <si>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</si>
  <si>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</si>
  <si>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</si>
  <si>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</si>
  <si>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</si>
  <si>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</si>
  <si>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</si>
  <si>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</si>
  <si>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</si>
  <si>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</si>
  <si>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</si>
  <si>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</si>
  <si>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</si>
  <si>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</si>
  <si>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</si>
  <si>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CESAR AUGUSTO PEREA IBARGUEN</t>
  </si>
  <si>
    <t>6711775 – 3206125370</t>
  </si>
  <si>
    <t>fundacionesperanzaamoryvida@hotmail.com, - cesaraugusto1perea@yahoo.es</t>
  </si>
  <si>
    <t>Calle 20 No. 5 – 26 Quibdó Choco</t>
  </si>
  <si>
    <t>Atender a niños y niñas menores de seis años, en educación inicial para promover el desarrollo integral de la primera infancia de manera prioritaria y con calidad que garantice los derechos a la educación inicial, cuidado, nutrición y salud en el marco de la atención a la población con vulnerabilidad.</t>
  </si>
  <si>
    <t>010-2015</t>
  </si>
  <si>
    <t>MUNICIPIO DE ATRATO</t>
  </si>
  <si>
    <t>014-2016</t>
  </si>
  <si>
    <t>020-2017</t>
  </si>
  <si>
    <t>008-2018</t>
  </si>
  <si>
    <t>010-2017</t>
  </si>
  <si>
    <t>Atender a niños y niñas menores de 5 años y del grado de transición, en educación inicial para promover el desarrollo integral de la primera infancia de manera prioritaria y con calidad que garantice los derechos a la educación inicial, cuidado, nutrición y salud en el marco de la atención a la población con vulnerabilidad.</t>
  </si>
  <si>
    <t>2021-27-10001067</t>
  </si>
  <si>
    <t>145-2020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</si>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</sst>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0" zoomScaleNormal="8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2688</v>
      </c>
      <c r="D15" s="35"/>
      <c r="E15" s="35"/>
      <c r="F15" s="5"/>
      <c r="G15" s="32" t="s">
        <v>1168</v>
      </c>
      <c r="H15" s="102" t="s">
        <v>628</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900621505</v>
      </c>
      <c r="C20" s="5"/>
      <c r="D20" s="73"/>
      <c r="E20" s="5"/>
      <c r="F20" s="5"/>
      <c r="G20" s="5"/>
      <c r="H20" s="178"/>
      <c r="I20" s="138" t="s">
        <v>628</v>
      </c>
      <c r="J20" s="139" t="s">
        <v>395</v>
      </c>
      <c r="K20" s="140">
        <v>2126946275</v>
      </c>
      <c r="L20" s="141"/>
      <c r="M20" s="141">
        <v>44561</v>
      </c>
      <c r="N20" s="125">
        <f>+(M20-L20)/30</f>
        <v>1485.3666666666666</v>
      </c>
      <c r="O20" s="128"/>
      <c r="U20" s="124"/>
      <c r="V20" s="104">
        <f ca="1">NOW()</f>
        <v>44194.478342361108</v>
      </c>
      <c r="W20" s="104">
        <f ca="1">NOW()</f>
        <v>44194.478342361108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ESPERANZA AMOR Y VIDA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2691</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2682</v>
      </c>
      <c r="C48" s="109" t="s">
        <v>31</v>
      </c>
      <c r="D48" s="112" t="s">
        <v>2681</v>
      </c>
      <c r="E48" s="166">
        <v>42078</v>
      </c>
      <c r="F48" s="166">
        <v>42353</v>
      </c>
      <c r="G48" s="149">
        <f>IF(AND(E48&lt;&gt;"",F48&lt;&gt;""),((F48-E48)/30),"")</f>
        <v>9.1666666666666661</v>
      </c>
      <c r="H48" s="113" t="s">
        <v>2680</v>
      </c>
      <c r="I48" s="112" t="s">
        <v>628</v>
      </c>
      <c r="J48" s="112" t="s">
        <v>633</v>
      </c>
      <c r="K48" s="114">
        <v>55000000</v>
      </c>
      <c r="L48" s="115" t="s">
        <v>1148</v>
      </c>
      <c r="M48" s="110">
        <f t="shared" ref="M48:M79" si="2">+IF(L48="No",1,IF(L48="Si","Ingrese %",""))</f>
        <v>1</v>
      </c>
      <c r="N48" s="115" t="s">
        <v>27</v>
      </c>
      <c r="O48" s="115" t="s">
        <v>26</v>
      </c>
      <c r="P48" s="78"/>
    </row>
    <row r="49" spans="1:16" s="6" customFormat="1" ht="24.75" customHeight="1" x14ac:dyDescent="0.25">
      <c r="A49" s="133">
        <v>2</v>
      </c>
      <c r="B49" s="113" t="s">
        <v>2682</v>
      </c>
      <c r="C49" s="109" t="s">
        <v>31</v>
      </c>
      <c r="D49" s="112" t="s">
        <v>2683</v>
      </c>
      <c r="E49" s="166">
        <v>42415</v>
      </c>
      <c r="F49" s="166">
        <v>42689</v>
      </c>
      <c r="G49" s="149">
        <f t="shared" ref="G49:G50" si="3">IF(AND(E49&lt;&gt;"",F49&lt;&gt;""),((F49-E49)/30),"")</f>
        <v>9.1333333333333329</v>
      </c>
      <c r="H49" s="113" t="s">
        <v>2680</v>
      </c>
      <c r="I49" s="112" t="s">
        <v>628</v>
      </c>
      <c r="J49" s="112" t="s">
        <v>633</v>
      </c>
      <c r="K49" s="114">
        <v>50000000</v>
      </c>
      <c r="L49" s="115" t="s">
        <v>1148</v>
      </c>
      <c r="M49" s="110">
        <f t="shared" si="2"/>
        <v>1</v>
      </c>
      <c r="N49" s="115" t="s">
        <v>27</v>
      </c>
      <c r="O49" s="115" t="s">
        <v>26</v>
      </c>
      <c r="P49" s="78"/>
    </row>
    <row r="50" spans="1:16" s="6" customFormat="1" ht="24.75" customHeight="1" x14ac:dyDescent="0.25">
      <c r="A50" s="133">
        <v>3</v>
      </c>
      <c r="B50" s="113" t="s">
        <v>2682</v>
      </c>
      <c r="C50" s="109" t="s">
        <v>31</v>
      </c>
      <c r="D50" s="112" t="s">
        <v>2684</v>
      </c>
      <c r="E50" s="166">
        <v>42786</v>
      </c>
      <c r="F50" s="166">
        <v>43059</v>
      </c>
      <c r="G50" s="149">
        <f t="shared" si="3"/>
        <v>9.1</v>
      </c>
      <c r="H50" s="113" t="s">
        <v>2680</v>
      </c>
      <c r="I50" s="112" t="s">
        <v>628</v>
      </c>
      <c r="J50" s="112" t="s">
        <v>633</v>
      </c>
      <c r="K50" s="114">
        <v>38000000</v>
      </c>
      <c r="L50" s="115" t="s">
        <v>1148</v>
      </c>
      <c r="M50" s="110">
        <f t="shared" si="2"/>
        <v>1</v>
      </c>
      <c r="N50" s="115" t="s">
        <v>27</v>
      </c>
      <c r="O50" s="115" t="s">
        <v>26</v>
      </c>
      <c r="P50" s="78"/>
    </row>
    <row r="51" spans="1:16" s="6" customFormat="1" ht="24.75" customHeight="1" outlineLevel="1" x14ac:dyDescent="0.25">
      <c r="A51" s="133">
        <v>4</v>
      </c>
      <c r="B51" s="113" t="s">
        <v>2682</v>
      </c>
      <c r="C51" s="109" t="s">
        <v>31</v>
      </c>
      <c r="D51" s="112" t="s">
        <v>2685</v>
      </c>
      <c r="E51" s="166">
        <v>43136</v>
      </c>
      <c r="F51" s="166">
        <v>43439</v>
      </c>
      <c r="G51" s="149">
        <f t="shared" ref="G51:G107" si="4">IF(AND(E51&lt;&gt;"",F51&lt;&gt;""),((F51-E51)/30),"")</f>
        <v>10.1</v>
      </c>
      <c r="H51" s="113" t="s">
        <v>2680</v>
      </c>
      <c r="I51" s="112" t="s">
        <v>628</v>
      </c>
      <c r="J51" s="112" t="s">
        <v>633</v>
      </c>
      <c r="K51" s="114">
        <v>58000000</v>
      </c>
      <c r="L51" s="115" t="s">
        <v>1148</v>
      </c>
      <c r="M51" s="110">
        <f t="shared" si="2"/>
        <v>1</v>
      </c>
      <c r="N51" s="115" t="s">
        <v>27</v>
      </c>
      <c r="O51" s="115" t="s">
        <v>26</v>
      </c>
      <c r="P51" s="78"/>
    </row>
    <row r="52" spans="1:16" s="7" customFormat="1" ht="24.75" customHeight="1" outlineLevel="1" x14ac:dyDescent="0.25">
      <c r="A52" s="134">
        <v>5</v>
      </c>
      <c r="B52" s="113" t="s">
        <v>2682</v>
      </c>
      <c r="C52" s="109" t="s">
        <v>31</v>
      </c>
      <c r="D52" s="112" t="s">
        <v>2686</v>
      </c>
      <c r="E52" s="166">
        <v>43064</v>
      </c>
      <c r="F52" s="166">
        <v>43655</v>
      </c>
      <c r="G52" s="149">
        <f t="shared" si="4"/>
        <v>19.7</v>
      </c>
      <c r="H52" s="113" t="s">
        <v>2687</v>
      </c>
      <c r="I52" s="112" t="s">
        <v>628</v>
      </c>
      <c r="J52" s="112" t="s">
        <v>633</v>
      </c>
      <c r="K52" s="114">
        <v>138000000</v>
      </c>
      <c r="L52" s="115" t="s">
        <v>1148</v>
      </c>
      <c r="M52" s="110">
        <f t="shared" si="2"/>
        <v>1</v>
      </c>
      <c r="N52" s="115" t="s">
        <v>27</v>
      </c>
      <c r="O52" s="115" t="s">
        <v>26</v>
      </c>
      <c r="P52" s="79"/>
    </row>
    <row r="53" spans="1:16" s="7" customFormat="1" ht="24.75" customHeight="1" outlineLevel="1" x14ac:dyDescent="0.25">
      <c r="A53" s="134">
        <v>6</v>
      </c>
      <c r="B53" s="113" t="s">
        <v>2665</v>
      </c>
      <c r="C53" s="109" t="s">
        <v>31</v>
      </c>
      <c r="D53" s="112" t="s">
        <v>2689</v>
      </c>
      <c r="E53" s="166">
        <v>43888</v>
      </c>
      <c r="F53" s="166">
        <v>44196</v>
      </c>
      <c r="G53" s="149">
        <f t="shared" si="4"/>
        <v>10.266666666666667</v>
      </c>
      <c r="H53" s="113" t="s">
        <v>2690</v>
      </c>
      <c r="I53" s="112" t="s">
        <v>628</v>
      </c>
      <c r="J53" s="112" t="s">
        <v>630</v>
      </c>
      <c r="K53" s="68">
        <v>1339000913</v>
      </c>
      <c r="L53" s="115" t="s">
        <v>1148</v>
      </c>
      <c r="M53" s="110">
        <v>1</v>
      </c>
      <c r="N53" s="115" t="s">
        <v>1151</v>
      </c>
      <c r="O53" s="115" t="s">
        <v>1148</v>
      </c>
      <c r="P53" s="79"/>
    </row>
    <row r="54" spans="1:16" s="7" customFormat="1" ht="24.75" customHeight="1" outlineLevel="1" x14ac:dyDescent="0.25">
      <c r="A54" s="134">
        <v>7</v>
      </c>
      <c r="B54" s="113"/>
      <c r="C54" s="109"/>
      <c r="D54" s="112"/>
      <c r="E54" s="166"/>
      <c r="F54" s="166"/>
      <c r="G54" s="149" t="str">
        <f t="shared" si="4"/>
        <v/>
      </c>
      <c r="H54" s="113"/>
      <c r="I54" s="112"/>
      <c r="J54" s="112"/>
      <c r="K54" s="114"/>
      <c r="L54" s="115"/>
      <c r="M54" s="110"/>
      <c r="N54" s="115"/>
      <c r="O54" s="115"/>
      <c r="P54" s="79"/>
    </row>
    <row r="55" spans="1:16" s="7" customFormat="1" ht="24.75" customHeight="1" outlineLevel="1" x14ac:dyDescent="0.25">
      <c r="A55" s="134">
        <v>8</v>
      </c>
      <c r="B55" s="113"/>
      <c r="C55" s="109"/>
      <c r="D55" s="112"/>
      <c r="E55" s="166"/>
      <c r="F55" s="166"/>
      <c r="G55" s="149" t="str">
        <f t="shared" si="4"/>
        <v/>
      </c>
      <c r="H55" s="113"/>
      <c r="I55" s="112"/>
      <c r="J55" s="112"/>
      <c r="K55" s="114"/>
      <c r="L55" s="115"/>
      <c r="M55" s="110"/>
      <c r="N55" s="115"/>
      <c r="O55" s="115"/>
      <c r="P55" s="79"/>
    </row>
    <row r="56" spans="1:16" s="7" customFormat="1" ht="24.75" customHeight="1" outlineLevel="1" x14ac:dyDescent="0.25">
      <c r="A56" s="134">
        <v>9</v>
      </c>
      <c r="B56" s="113"/>
      <c r="C56" s="109"/>
      <c r="D56" s="112"/>
      <c r="E56" s="166"/>
      <c r="F56" s="166"/>
      <c r="G56" s="149" t="str">
        <f t="shared" si="4"/>
        <v/>
      </c>
      <c r="H56" s="113"/>
      <c r="I56" s="112"/>
      <c r="J56" s="112"/>
      <c r="K56" s="114"/>
      <c r="L56" s="115"/>
      <c r="M56" s="110"/>
      <c r="N56" s="115"/>
      <c r="O56" s="115"/>
      <c r="P56" s="79"/>
    </row>
    <row r="57" spans="1:16" s="7" customFormat="1" ht="24.75" customHeight="1" outlineLevel="1" x14ac:dyDescent="0.25">
      <c r="A57" s="134">
        <v>10</v>
      </c>
      <c r="B57" s="113"/>
      <c r="C57" s="115"/>
      <c r="D57" s="112"/>
      <c r="E57" s="166"/>
      <c r="F57" s="166"/>
      <c r="G57" s="149" t="str">
        <f t="shared" si="4"/>
        <v/>
      </c>
      <c r="H57" s="113"/>
      <c r="I57" s="112"/>
      <c r="J57" s="112"/>
      <c r="K57" s="111"/>
      <c r="L57" s="115"/>
      <c r="M57" s="110"/>
      <c r="N57" s="115"/>
      <c r="O57" s="115"/>
      <c r="P57" s="79"/>
    </row>
    <row r="58" spans="1:16" s="7" customFormat="1" ht="24.75" customHeight="1" outlineLevel="1" x14ac:dyDescent="0.25">
      <c r="A58" s="134">
        <v>11</v>
      </c>
      <c r="B58" s="113"/>
      <c r="C58" s="115"/>
      <c r="D58" s="112"/>
      <c r="E58" s="166"/>
      <c r="F58" s="166"/>
      <c r="G58" s="149"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6"/>
      <c r="F59" s="166"/>
      <c r="G59" s="149"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6"/>
      <c r="F60" s="166"/>
      <c r="G60" s="149"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6"/>
      <c r="F61" s="166"/>
      <c r="G61" s="149"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6"/>
      <c r="F62" s="166"/>
      <c r="G62" s="149"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6"/>
      <c r="F63" s="166"/>
      <c r="G63" s="149"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6"/>
      <c r="F64" s="166"/>
      <c r="G64" s="149"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6"/>
      <c r="F65" s="166"/>
      <c r="G65" s="149"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6"/>
      <c r="F66" s="166"/>
      <c r="G66" s="149"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6"/>
      <c r="F67" s="166"/>
      <c r="G67" s="149"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6"/>
      <c r="F68" s="166"/>
      <c r="G68" s="149"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6"/>
      <c r="F69" s="166"/>
      <c r="G69" s="149"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6"/>
      <c r="F70" s="166"/>
      <c r="G70" s="149"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6"/>
      <c r="F71" s="166"/>
      <c r="G71" s="149"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6"/>
      <c r="F72" s="166"/>
      <c r="G72" s="149"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6"/>
      <c r="F73" s="166"/>
      <c r="G73" s="149"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6"/>
      <c r="F74" s="166"/>
      <c r="G74" s="149"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6"/>
      <c r="F75" s="166"/>
      <c r="G75" s="149"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6"/>
      <c r="F76" s="166"/>
      <c r="G76" s="149"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6"/>
      <c r="F77" s="166"/>
      <c r="G77" s="149"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6"/>
      <c r="F78" s="166"/>
      <c r="G78" s="149"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6"/>
      <c r="F79" s="166"/>
      <c r="G79" s="149"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6"/>
      <c r="F80" s="166"/>
      <c r="G80" s="149" t="str">
        <f t="shared" si="4"/>
        <v/>
      </c>
      <c r="H80" s="113"/>
      <c r="I80" s="112"/>
      <c r="J80" s="112"/>
      <c r="K80" s="114"/>
      <c r="L80" s="115"/>
      <c r="M80" s="110" t="str">
        <f t="shared" ref="M80:M107" si="5">+IF(L80="No",1,IF(L80="Si","Ingrese %",""))</f>
        <v/>
      </c>
      <c r="N80" s="115"/>
      <c r="O80" s="115"/>
      <c r="P80" s="79"/>
    </row>
    <row r="81" spans="1:16" s="7" customFormat="1" ht="24.75" customHeight="1" outlineLevel="1" x14ac:dyDescent="0.25">
      <c r="A81" s="134">
        <v>34</v>
      </c>
      <c r="B81" s="113"/>
      <c r="C81" s="115"/>
      <c r="D81" s="112"/>
      <c r="E81" s="166"/>
      <c r="F81" s="166"/>
      <c r="G81" s="149" t="str">
        <f t="shared" si="4"/>
        <v/>
      </c>
      <c r="H81" s="113"/>
      <c r="I81" s="112"/>
      <c r="J81" s="112"/>
      <c r="K81" s="114"/>
      <c r="L81" s="115"/>
      <c r="M81" s="110" t="str">
        <f t="shared" si="5"/>
        <v/>
      </c>
      <c r="N81" s="115"/>
      <c r="O81" s="115"/>
      <c r="P81" s="79"/>
    </row>
    <row r="82" spans="1:16" s="7" customFormat="1" ht="24.75" customHeight="1" outlineLevel="1" x14ac:dyDescent="0.25">
      <c r="A82" s="134">
        <v>35</v>
      </c>
      <c r="B82" s="113"/>
      <c r="C82" s="115"/>
      <c r="D82" s="112"/>
      <c r="E82" s="166"/>
      <c r="F82" s="166"/>
      <c r="G82" s="149" t="str">
        <f t="shared" si="4"/>
        <v/>
      </c>
      <c r="H82" s="113"/>
      <c r="I82" s="112"/>
      <c r="J82" s="112"/>
      <c r="K82" s="114"/>
      <c r="L82" s="115"/>
      <c r="M82" s="110" t="str">
        <f t="shared" si="5"/>
        <v/>
      </c>
      <c r="N82" s="115"/>
      <c r="O82" s="115"/>
      <c r="P82" s="79"/>
    </row>
    <row r="83" spans="1:16" s="7" customFormat="1" ht="24.75" customHeight="1" outlineLevel="1" x14ac:dyDescent="0.25">
      <c r="A83" s="134">
        <v>36</v>
      </c>
      <c r="B83" s="113"/>
      <c r="C83" s="115"/>
      <c r="D83" s="112"/>
      <c r="E83" s="166"/>
      <c r="F83" s="166"/>
      <c r="G83" s="149" t="str">
        <f t="shared" si="4"/>
        <v/>
      </c>
      <c r="H83" s="113"/>
      <c r="I83" s="112"/>
      <c r="J83" s="112"/>
      <c r="K83" s="114"/>
      <c r="L83" s="115"/>
      <c r="M83" s="110" t="str">
        <f t="shared" si="5"/>
        <v/>
      </c>
      <c r="N83" s="115"/>
      <c r="O83" s="115"/>
      <c r="P83" s="79"/>
    </row>
    <row r="84" spans="1:16" s="7" customFormat="1" ht="24.75" customHeight="1" outlineLevel="1" x14ac:dyDescent="0.25">
      <c r="A84" s="134">
        <v>37</v>
      </c>
      <c r="B84" s="113"/>
      <c r="C84" s="115"/>
      <c r="D84" s="112"/>
      <c r="E84" s="166"/>
      <c r="F84" s="166"/>
      <c r="G84" s="149" t="str">
        <f t="shared" si="4"/>
        <v/>
      </c>
      <c r="H84" s="113"/>
      <c r="I84" s="112"/>
      <c r="J84" s="112"/>
      <c r="K84" s="114"/>
      <c r="L84" s="115"/>
      <c r="M84" s="110" t="str">
        <f t="shared" si="5"/>
        <v/>
      </c>
      <c r="N84" s="115"/>
      <c r="O84" s="115"/>
      <c r="P84" s="79"/>
    </row>
    <row r="85" spans="1:16" s="7" customFormat="1" ht="24.75" customHeight="1" outlineLevel="1" x14ac:dyDescent="0.25">
      <c r="A85" s="134">
        <v>38</v>
      </c>
      <c r="B85" s="113"/>
      <c r="C85" s="115"/>
      <c r="D85" s="112"/>
      <c r="E85" s="166"/>
      <c r="F85" s="166"/>
      <c r="G85" s="149" t="str">
        <f t="shared" si="4"/>
        <v/>
      </c>
      <c r="H85" s="113"/>
      <c r="I85" s="112"/>
      <c r="J85" s="112"/>
      <c r="K85" s="114"/>
      <c r="L85" s="115"/>
      <c r="M85" s="110" t="str">
        <f t="shared" si="5"/>
        <v/>
      </c>
      <c r="N85" s="115"/>
      <c r="O85" s="115"/>
      <c r="P85" s="79"/>
    </row>
    <row r="86" spans="1:16" s="7" customFormat="1" ht="24.75" customHeight="1" outlineLevel="1" x14ac:dyDescent="0.25">
      <c r="A86" s="134">
        <v>39</v>
      </c>
      <c r="B86" s="113"/>
      <c r="C86" s="115"/>
      <c r="D86" s="112"/>
      <c r="E86" s="166"/>
      <c r="F86" s="166"/>
      <c r="G86" s="149" t="str">
        <f t="shared" si="4"/>
        <v/>
      </c>
      <c r="H86" s="113"/>
      <c r="I86" s="112"/>
      <c r="J86" s="112"/>
      <c r="K86" s="114"/>
      <c r="L86" s="115"/>
      <c r="M86" s="110" t="str">
        <f t="shared" si="5"/>
        <v/>
      </c>
      <c r="N86" s="115"/>
      <c r="O86" s="115"/>
      <c r="P86" s="79"/>
    </row>
    <row r="87" spans="1:16" s="7" customFormat="1" ht="24.75" customHeight="1" outlineLevel="1" x14ac:dyDescent="0.25">
      <c r="A87" s="134">
        <v>40</v>
      </c>
      <c r="B87" s="113"/>
      <c r="C87" s="115"/>
      <c r="D87" s="112"/>
      <c r="E87" s="166"/>
      <c r="F87" s="166"/>
      <c r="G87" s="149" t="str">
        <f t="shared" si="4"/>
        <v/>
      </c>
      <c r="H87" s="113"/>
      <c r="I87" s="112"/>
      <c r="J87" s="112"/>
      <c r="K87" s="114"/>
      <c r="L87" s="115"/>
      <c r="M87" s="110" t="str">
        <f t="shared" si="5"/>
        <v/>
      </c>
      <c r="N87" s="115"/>
      <c r="O87" s="115"/>
      <c r="P87" s="79"/>
    </row>
    <row r="88" spans="1:16" s="7" customFormat="1" ht="24.75" customHeight="1" outlineLevel="1" x14ac:dyDescent="0.25">
      <c r="A88" s="134">
        <v>41</v>
      </c>
      <c r="B88" s="113"/>
      <c r="C88" s="115"/>
      <c r="D88" s="112"/>
      <c r="E88" s="166"/>
      <c r="F88" s="166"/>
      <c r="G88" s="149" t="str">
        <f t="shared" si="4"/>
        <v/>
      </c>
      <c r="H88" s="113"/>
      <c r="I88" s="112"/>
      <c r="J88" s="112"/>
      <c r="K88" s="114"/>
      <c r="L88" s="115"/>
      <c r="M88" s="110" t="str">
        <f t="shared" si="5"/>
        <v/>
      </c>
      <c r="N88" s="115"/>
      <c r="O88" s="115"/>
      <c r="P88" s="79"/>
    </row>
    <row r="89" spans="1:16" s="7" customFormat="1" ht="24.75" customHeight="1" outlineLevel="1" x14ac:dyDescent="0.25">
      <c r="A89" s="134">
        <v>42</v>
      </c>
      <c r="B89" s="113"/>
      <c r="C89" s="115"/>
      <c r="D89" s="112"/>
      <c r="E89" s="166"/>
      <c r="F89" s="166"/>
      <c r="G89" s="149" t="str">
        <f t="shared" si="4"/>
        <v/>
      </c>
      <c r="H89" s="113"/>
      <c r="I89" s="112"/>
      <c r="J89" s="112"/>
      <c r="K89" s="114"/>
      <c r="L89" s="115"/>
      <c r="M89" s="110" t="str">
        <f t="shared" si="5"/>
        <v/>
      </c>
      <c r="N89" s="115"/>
      <c r="O89" s="115"/>
      <c r="P89" s="79"/>
    </row>
    <row r="90" spans="1:16" s="7" customFormat="1" ht="24.75" customHeight="1" outlineLevel="1" x14ac:dyDescent="0.25">
      <c r="A90" s="134">
        <v>43</v>
      </c>
      <c r="B90" s="113"/>
      <c r="C90" s="115"/>
      <c r="D90" s="112"/>
      <c r="E90" s="166"/>
      <c r="F90" s="166"/>
      <c r="G90" s="149"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6"/>
      <c r="F91" s="166"/>
      <c r="G91" s="149"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6"/>
      <c r="F92" s="166"/>
      <c r="G92" s="149"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6"/>
      <c r="F93" s="166"/>
      <c r="G93" s="149"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6"/>
      <c r="F94" s="166"/>
      <c r="G94" s="149"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6"/>
      <c r="F95" s="166"/>
      <c r="G95" s="149"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9"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9"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9"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9"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9"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9"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2689</v>
      </c>
      <c r="E114" s="166">
        <v>43888</v>
      </c>
      <c r="F114" s="166">
        <v>44196</v>
      </c>
      <c r="G114" s="149">
        <f>IF(AND(E114&lt;&gt;"",F114&lt;&gt;""),((F114-E114)/30),"")</f>
        <v>10.266666666666667</v>
      </c>
      <c r="H114" s="113" t="s">
        <v>2690</v>
      </c>
      <c r="I114" s="112" t="s">
        <v>628</v>
      </c>
      <c r="J114" s="112" t="s">
        <v>630</v>
      </c>
      <c r="K114" s="68">
        <v>1339000913</v>
      </c>
      <c r="L114" s="100">
        <f>+IF(AND(K114&gt;0,O114="Ejecución"),(K114/877802)*Tabla28[[#This Row],[% participación]],IF(AND(K114&gt;0,O114&lt;&gt;"Ejecución"),"-",""))</f>
        <v>1525.4019847300417</v>
      </c>
      <c r="M114" s="115" t="s">
        <v>1148</v>
      </c>
      <c r="N114" s="162">
        <v>1</v>
      </c>
      <c r="O114" s="151" t="s">
        <v>1150</v>
      </c>
      <c r="P114" s="78"/>
    </row>
    <row r="115" spans="1:16" s="6" customFormat="1" ht="24.75" customHeight="1" x14ac:dyDescent="0.25">
      <c r="A115" s="133">
        <v>2</v>
      </c>
      <c r="B115" s="150" t="s">
        <v>2665</v>
      </c>
      <c r="C115" s="152" t="s">
        <v>31</v>
      </c>
      <c r="D115" s="112"/>
      <c r="E115" s="166"/>
      <c r="F115" s="166"/>
      <c r="G115" s="149" t="str">
        <f t="shared" ref="G115:G116" si="6">IF(AND(E115&lt;&gt;"",F115&lt;&gt;""),((F115-E115)/30),"")</f>
        <v/>
      </c>
      <c r="H115" s="113"/>
      <c r="I115" s="63"/>
      <c r="J115" s="112"/>
      <c r="K115" s="68"/>
      <c r="L115" s="100" t="str">
        <f>+IF(AND(K115&gt;0,O115="Ejecución"),(K115/877802)*Tabla28[[#This Row],[% participación]],IF(AND(K115&gt;0,O115&lt;&gt;"Ejecución"),"-",""))</f>
        <v/>
      </c>
      <c r="M115" s="65"/>
      <c r="N115" s="162"/>
      <c r="O115" s="151" t="s">
        <v>1150</v>
      </c>
      <c r="P115" s="78"/>
    </row>
    <row r="116" spans="1:16" s="6" customFormat="1" ht="24.75" customHeight="1" x14ac:dyDescent="0.25">
      <c r="A116" s="133">
        <v>3</v>
      </c>
      <c r="B116" s="150" t="s">
        <v>2665</v>
      </c>
      <c r="C116" s="152" t="s">
        <v>31</v>
      </c>
      <c r="D116" s="112"/>
      <c r="E116" s="166"/>
      <c r="F116" s="166"/>
      <c r="G116" s="149" t="str">
        <f t="shared" si="6"/>
        <v/>
      </c>
      <c r="H116" s="113"/>
      <c r="I116" s="63"/>
      <c r="J116" s="112"/>
      <c r="K116" s="68"/>
      <c r="L116" s="100" t="str">
        <f>+IF(AND(K116&gt;0,O116="Ejecución"),(K116/877802)*Tabla28[[#This Row],[% participación]],IF(AND(K116&gt;0,O116&lt;&gt;"Ejecución"),"-",""))</f>
        <v/>
      </c>
      <c r="M116" s="65"/>
      <c r="N116" s="162"/>
      <c r="O116" s="151" t="s">
        <v>1150</v>
      </c>
      <c r="P116" s="78"/>
    </row>
    <row r="117" spans="1:16" s="6" customFormat="1" ht="24.75" customHeight="1" outlineLevel="1" x14ac:dyDescent="0.25">
      <c r="A117" s="133">
        <v>4</v>
      </c>
      <c r="B117" s="150" t="s">
        <v>2665</v>
      </c>
      <c r="C117" s="152" t="s">
        <v>31</v>
      </c>
      <c r="D117" s="112"/>
      <c r="E117" s="166"/>
      <c r="F117" s="166"/>
      <c r="G117" s="149" t="str">
        <f t="shared" ref="G117:G159" si="7">IF(AND(E117&lt;&gt;"",F117&lt;&gt;""),((F117-E117)/30),"")</f>
        <v/>
      </c>
      <c r="H117" s="113"/>
      <c r="I117" s="112"/>
      <c r="J117" s="112"/>
      <c r="K117" s="68"/>
      <c r="L117" s="100" t="str">
        <f>+IF(AND(K117&gt;0,O117="Ejecución"),(K117/877802)*Tabla28[[#This Row],[% participación]],IF(AND(K117&gt;0,O117&lt;&gt;"Ejecución"),"-",""))</f>
        <v/>
      </c>
      <c r="M117" s="65"/>
      <c r="N117" s="162"/>
      <c r="O117" s="151" t="s">
        <v>1150</v>
      </c>
      <c r="P117" s="78"/>
    </row>
    <row r="118" spans="1:16" s="7" customFormat="1" ht="24.75" customHeight="1" outlineLevel="1" x14ac:dyDescent="0.25">
      <c r="A118" s="134">
        <v>5</v>
      </c>
      <c r="B118" s="150" t="s">
        <v>2665</v>
      </c>
      <c r="C118" s="152" t="s">
        <v>31</v>
      </c>
      <c r="D118" s="112"/>
      <c r="E118" s="166"/>
      <c r="F118" s="166"/>
      <c r="G118" s="149" t="str">
        <f t="shared" si="7"/>
        <v/>
      </c>
      <c r="H118" s="113"/>
      <c r="I118" s="112"/>
      <c r="J118" s="112"/>
      <c r="K118" s="68"/>
      <c r="L118" s="100" t="str">
        <f>+IF(AND(K118&gt;0,O118="Ejecución"),(K118/877802)*Tabla28[[#This Row],[% participación]],IF(AND(K118&gt;0,O118&lt;&gt;"Ejecución"),"-",""))</f>
        <v/>
      </c>
      <c r="M118" s="115"/>
      <c r="N118" s="162"/>
      <c r="O118" s="151" t="s">
        <v>1150</v>
      </c>
      <c r="P118" s="79"/>
    </row>
    <row r="119" spans="1:16" s="7" customFormat="1" ht="24.75" customHeight="1" outlineLevel="1" x14ac:dyDescent="0.25">
      <c r="A119" s="134">
        <v>6</v>
      </c>
      <c r="B119" s="150" t="s">
        <v>2665</v>
      </c>
      <c r="C119" s="152" t="s">
        <v>31</v>
      </c>
      <c r="D119" s="112"/>
      <c r="E119" s="166"/>
      <c r="F119" s="166"/>
      <c r="G119" s="149" t="str">
        <f t="shared" si="7"/>
        <v/>
      </c>
      <c r="H119" s="113"/>
      <c r="I119" s="112"/>
      <c r="J119" s="112"/>
      <c r="K119" s="68"/>
      <c r="L119" s="100" t="str">
        <f>+IF(AND(K119&gt;0,O119="Ejecución"),(K119/877802)*Tabla28[[#This Row],[% participación]],IF(AND(K119&gt;0,O119&lt;&gt;"Ejecución"),"-",""))</f>
        <v/>
      </c>
      <c r="M119" s="115"/>
      <c r="N119" s="162"/>
      <c r="O119" s="151" t="s">
        <v>1150</v>
      </c>
      <c r="P119" s="79"/>
    </row>
    <row r="120" spans="1:16" s="7" customFormat="1" ht="24.75" customHeight="1" outlineLevel="1" x14ac:dyDescent="0.25">
      <c r="A120" s="134">
        <v>7</v>
      </c>
      <c r="B120" s="150" t="s">
        <v>2665</v>
      </c>
      <c r="C120" s="152" t="s">
        <v>31</v>
      </c>
      <c r="D120" s="112"/>
      <c r="E120" s="166"/>
      <c r="F120" s="166"/>
      <c r="G120" s="149" t="str">
        <f t="shared" si="7"/>
        <v/>
      </c>
      <c r="H120" s="113"/>
      <c r="I120" s="112"/>
      <c r="J120" s="112"/>
      <c r="K120" s="68"/>
      <c r="L120" s="100" t="str">
        <f>+IF(AND(K120&gt;0,O120="Ejecución"),(K120/877802)*Tabla28[[#This Row],[% participación]],IF(AND(K120&gt;0,O120&lt;&gt;"Ejecución"),"-",""))</f>
        <v/>
      </c>
      <c r="M120" s="65"/>
      <c r="N120" s="162"/>
      <c r="O120" s="151" t="s">
        <v>1150</v>
      </c>
      <c r="P120" s="79"/>
    </row>
    <row r="121" spans="1:16" s="7" customFormat="1" ht="24.75" customHeight="1" outlineLevel="1" x14ac:dyDescent="0.25">
      <c r="A121" s="134">
        <v>8</v>
      </c>
      <c r="B121" s="150" t="s">
        <v>2665</v>
      </c>
      <c r="C121" s="152" t="s">
        <v>31</v>
      </c>
      <c r="D121" s="112"/>
      <c r="E121" s="166"/>
      <c r="F121" s="166"/>
      <c r="G121" s="149" t="str">
        <f t="shared" si="7"/>
        <v/>
      </c>
      <c r="H121" s="113"/>
      <c r="I121" s="112"/>
      <c r="J121" s="112"/>
      <c r="K121" s="68"/>
      <c r="L121" s="100" t="str">
        <f>+IF(AND(K121&gt;0,O121="Ejecución"),(K121/877802)*Tabla28[[#This Row],[% participación]],IF(AND(K121&gt;0,O121&lt;&gt;"Ejecución"),"-",""))</f>
        <v/>
      </c>
      <c r="M121" s="115"/>
      <c r="N121" s="162"/>
      <c r="O121" s="151" t="s">
        <v>1150</v>
      </c>
      <c r="P121" s="79"/>
    </row>
    <row r="122" spans="1:16" s="7" customFormat="1" ht="24.75" customHeight="1" outlineLevel="1" x14ac:dyDescent="0.25">
      <c r="A122" s="134">
        <v>9</v>
      </c>
      <c r="B122" s="150" t="s">
        <v>2665</v>
      </c>
      <c r="C122" s="152" t="s">
        <v>31</v>
      </c>
      <c r="D122" s="112"/>
      <c r="E122" s="166"/>
      <c r="F122" s="166"/>
      <c r="G122" s="149" t="str">
        <f t="shared" si="7"/>
        <v/>
      </c>
      <c r="H122" s="113"/>
      <c r="I122" s="112"/>
      <c r="J122" s="112"/>
      <c r="K122" s="68"/>
      <c r="L122" s="100" t="str">
        <f>+IF(AND(K122&gt;0,O122="Ejecución"),(K122/877802)*Tabla28[[#This Row],[% participación]],IF(AND(K122&gt;0,O122&lt;&gt;"Ejecución"),"-",""))</f>
        <v/>
      </c>
      <c r="M122" s="115"/>
      <c r="N122" s="162"/>
      <c r="O122" s="151" t="s">
        <v>1150</v>
      </c>
      <c r="P122" s="79"/>
    </row>
    <row r="123" spans="1:16" s="7" customFormat="1" ht="24.75" customHeight="1" outlineLevel="1" x14ac:dyDescent="0.25">
      <c r="A123" s="134">
        <v>10</v>
      </c>
      <c r="B123" s="150" t="s">
        <v>2665</v>
      </c>
      <c r="C123" s="152" t="s">
        <v>31</v>
      </c>
      <c r="D123" s="112"/>
      <c r="E123" s="166"/>
      <c r="F123" s="166"/>
      <c r="G123" s="149" t="str">
        <f t="shared" si="7"/>
        <v/>
      </c>
      <c r="H123" s="113"/>
      <c r="I123" s="112"/>
      <c r="J123" s="112"/>
      <c r="K123" s="68"/>
      <c r="L123" s="100" t="str">
        <f>+IF(AND(K123&gt;0,O123="Ejecución"),(K123/877802)*Tabla28[[#This Row],[% participación]],IF(AND(K123&gt;0,O123&lt;&gt;"Ejecución"),"-",""))</f>
        <v/>
      </c>
      <c r="M123" s="115"/>
      <c r="N123" s="162"/>
      <c r="O123" s="151" t="s">
        <v>1150</v>
      </c>
      <c r="P123" s="79"/>
    </row>
    <row r="124" spans="1:16" s="7" customFormat="1" ht="24.75" customHeight="1" outlineLevel="1" x14ac:dyDescent="0.25">
      <c r="A124" s="134">
        <v>11</v>
      </c>
      <c r="B124" s="150" t="s">
        <v>2665</v>
      </c>
      <c r="C124" s="152" t="s">
        <v>31</v>
      </c>
      <c r="D124" s="112"/>
      <c r="E124" s="166"/>
      <c r="F124" s="166"/>
      <c r="G124" s="149" t="str">
        <f t="shared" si="7"/>
        <v/>
      </c>
      <c r="H124" s="113"/>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25">
      <c r="A125" s="134">
        <v>12</v>
      </c>
      <c r="B125" s="150" t="s">
        <v>2665</v>
      </c>
      <c r="C125" s="152" t="s">
        <v>31</v>
      </c>
      <c r="D125" s="112"/>
      <c r="E125" s="166"/>
      <c r="F125" s="166"/>
      <c r="G125" s="149" t="str">
        <f t="shared" si="7"/>
        <v/>
      </c>
      <c r="H125" s="113"/>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25">
      <c r="A126" s="134">
        <v>13</v>
      </c>
      <c r="B126" s="150" t="s">
        <v>2665</v>
      </c>
      <c r="C126" s="152" t="s">
        <v>31</v>
      </c>
      <c r="D126" s="112"/>
      <c r="E126" s="166"/>
      <c r="F126" s="166"/>
      <c r="G126" s="149" t="str">
        <f t="shared" si="7"/>
        <v/>
      </c>
      <c r="H126" s="113"/>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25">
      <c r="A127" s="134">
        <v>14</v>
      </c>
      <c r="B127" s="150" t="s">
        <v>2665</v>
      </c>
      <c r="C127" s="152" t="s">
        <v>31</v>
      </c>
      <c r="D127" s="63"/>
      <c r="E127" s="135"/>
      <c r="F127" s="135"/>
      <c r="G127" s="149" t="str">
        <f t="shared" si="7"/>
        <v/>
      </c>
      <c r="H127" s="64"/>
      <c r="I127" s="63"/>
      <c r="J127" s="63"/>
      <c r="K127" s="68"/>
      <c r="L127" s="100" t="str">
        <f>+IF(AND(K127&gt;0,O127="Ejecución"),(K127/877802)*Tabla28[[#This Row],[% participación]],IF(AND(K127&gt;0,O127&lt;&gt;"Ejecución"),"-",""))</f>
        <v/>
      </c>
      <c r="M127" s="65"/>
      <c r="N127" s="162"/>
      <c r="O127" s="151" t="s">
        <v>1150</v>
      </c>
      <c r="P127" s="79"/>
    </row>
    <row r="128" spans="1:16" s="7" customFormat="1" ht="24.75" customHeight="1" outlineLevel="1" x14ac:dyDescent="0.25">
      <c r="A128" s="134">
        <v>15</v>
      </c>
      <c r="B128" s="150" t="s">
        <v>2665</v>
      </c>
      <c r="C128" s="152" t="s">
        <v>31</v>
      </c>
      <c r="D128" s="63"/>
      <c r="E128" s="135"/>
      <c r="F128" s="135"/>
      <c r="G128" s="149" t="str">
        <f t="shared" si="7"/>
        <v/>
      </c>
      <c r="H128" s="64"/>
      <c r="I128" s="63"/>
      <c r="J128" s="63"/>
      <c r="K128" s="68"/>
      <c r="L128" s="100" t="str">
        <f>+IF(AND(K128&gt;0,O128="Ejecución"),(K128/877802)*Tabla28[[#This Row],[% participación]],IF(AND(K128&gt;0,O128&lt;&gt;"Ejecución"),"-",""))</f>
        <v/>
      </c>
      <c r="M128" s="65"/>
      <c r="N128" s="162"/>
      <c r="O128" s="151" t="s">
        <v>1150</v>
      </c>
      <c r="P128" s="79"/>
    </row>
    <row r="129" spans="1:16" s="7" customFormat="1" ht="24.75" customHeight="1" outlineLevel="1" x14ac:dyDescent="0.25">
      <c r="A129" s="134">
        <v>16</v>
      </c>
      <c r="B129" s="150" t="s">
        <v>2665</v>
      </c>
      <c r="C129" s="152" t="s">
        <v>31</v>
      </c>
      <c r="D129" s="63"/>
      <c r="E129" s="135"/>
      <c r="F129" s="135"/>
      <c r="G129" s="149" t="str">
        <f t="shared" si="7"/>
        <v/>
      </c>
      <c r="H129" s="64"/>
      <c r="I129" s="63"/>
      <c r="J129" s="63"/>
      <c r="K129" s="68"/>
      <c r="L129" s="100" t="str">
        <f>+IF(AND(K129&gt;0,O129="Ejecución"),(K129/877802)*Tabla28[[#This Row],[% participación]],IF(AND(K129&gt;0,O129&lt;&gt;"Ejecución"),"-",""))</f>
        <v/>
      </c>
      <c r="M129" s="65"/>
      <c r="N129" s="162"/>
      <c r="O129" s="151" t="s">
        <v>1150</v>
      </c>
      <c r="P129" s="79"/>
    </row>
    <row r="130" spans="1:16" s="7" customFormat="1" ht="24.75" customHeight="1" outlineLevel="1" x14ac:dyDescent="0.25">
      <c r="A130" s="134">
        <v>17</v>
      </c>
      <c r="B130" s="150" t="s">
        <v>2665</v>
      </c>
      <c r="C130" s="152" t="s">
        <v>31</v>
      </c>
      <c r="D130" s="63"/>
      <c r="E130" s="135"/>
      <c r="F130" s="135"/>
      <c r="G130" s="149" t="str">
        <f t="shared" si="7"/>
        <v/>
      </c>
      <c r="H130" s="64"/>
      <c r="I130" s="63"/>
      <c r="J130" s="63"/>
      <c r="K130" s="68"/>
      <c r="L130" s="100" t="str">
        <f>+IF(AND(K130&gt;0,O130="Ejecución"),(K130/877802)*Tabla28[[#This Row],[% participación]],IF(AND(K130&gt;0,O130&lt;&gt;"Ejecución"),"-",""))</f>
        <v/>
      </c>
      <c r="M130" s="65"/>
      <c r="N130" s="162"/>
      <c r="O130" s="151" t="s">
        <v>1150</v>
      </c>
      <c r="P130" s="79"/>
    </row>
    <row r="131" spans="1:16" s="7" customFormat="1" ht="24.75" customHeight="1" outlineLevel="1" x14ac:dyDescent="0.25">
      <c r="A131" s="134">
        <v>18</v>
      </c>
      <c r="B131" s="150" t="s">
        <v>2665</v>
      </c>
      <c r="C131" s="152" t="s">
        <v>31</v>
      </c>
      <c r="D131" s="63"/>
      <c r="E131" s="135"/>
      <c r="F131" s="135"/>
      <c r="G131" s="149" t="str">
        <f t="shared" si="7"/>
        <v/>
      </c>
      <c r="H131" s="64"/>
      <c r="I131" s="63"/>
      <c r="J131" s="63"/>
      <c r="K131" s="68"/>
      <c r="L131" s="100" t="str">
        <f>+IF(AND(K131&gt;0,O131="Ejecución"),(K131/877802)*Tabla28[[#This Row],[% participación]],IF(AND(K131&gt;0,O131&lt;&gt;"Ejecución"),"-",""))</f>
        <v/>
      </c>
      <c r="M131" s="65"/>
      <c r="N131" s="162"/>
      <c r="O131" s="151" t="s">
        <v>1150</v>
      </c>
      <c r="P131" s="79"/>
    </row>
    <row r="132" spans="1:16" s="7" customFormat="1" ht="24.75" customHeight="1" outlineLevel="1" x14ac:dyDescent="0.25">
      <c r="A132" s="134">
        <v>19</v>
      </c>
      <c r="B132" s="150" t="s">
        <v>2665</v>
      </c>
      <c r="C132" s="152" t="s">
        <v>31</v>
      </c>
      <c r="D132" s="63"/>
      <c r="E132" s="135"/>
      <c r="F132" s="135"/>
      <c r="G132" s="149" t="str">
        <f t="shared" si="7"/>
        <v/>
      </c>
      <c r="H132" s="64"/>
      <c r="I132" s="63"/>
      <c r="J132" s="63"/>
      <c r="K132" s="68"/>
      <c r="L132" s="100" t="str">
        <f>+IF(AND(K132&gt;0,O132="Ejecución"),(K132/877802)*Tabla28[[#This Row],[% participación]],IF(AND(K132&gt;0,O132&lt;&gt;"Ejecución"),"-",""))</f>
        <v/>
      </c>
      <c r="M132" s="65"/>
      <c r="N132" s="162"/>
      <c r="O132" s="151" t="s">
        <v>1150</v>
      </c>
      <c r="P132" s="79"/>
    </row>
    <row r="133" spans="1:16" s="7" customFormat="1" ht="24.75" customHeight="1" outlineLevel="1" x14ac:dyDescent="0.25">
      <c r="A133" s="134">
        <v>20</v>
      </c>
      <c r="B133" s="150" t="s">
        <v>2665</v>
      </c>
      <c r="C133" s="152" t="s">
        <v>31</v>
      </c>
      <c r="D133" s="63"/>
      <c r="E133" s="135"/>
      <c r="F133" s="135"/>
      <c r="G133" s="149" t="str">
        <f t="shared" si="7"/>
        <v/>
      </c>
      <c r="H133" s="64"/>
      <c r="I133" s="63"/>
      <c r="J133" s="63"/>
      <c r="K133" s="68"/>
      <c r="L133" s="100" t="str">
        <f>+IF(AND(K133&gt;0,O133="Ejecución"),(K133/877802)*Tabla28[[#This Row],[% participación]],IF(AND(K133&gt;0,O133&lt;&gt;"Ejecución"),"-",""))</f>
        <v/>
      </c>
      <c r="M133" s="65"/>
      <c r="N133" s="162"/>
      <c r="O133" s="151" t="s">
        <v>1150</v>
      </c>
      <c r="P133" s="79"/>
    </row>
    <row r="134" spans="1:16" s="7" customFormat="1" ht="24.75" customHeight="1" outlineLevel="1" x14ac:dyDescent="0.25">
      <c r="A134" s="134">
        <v>21</v>
      </c>
      <c r="B134" s="150" t="s">
        <v>2665</v>
      </c>
      <c r="C134" s="152" t="s">
        <v>31</v>
      </c>
      <c r="D134" s="63"/>
      <c r="E134" s="135"/>
      <c r="F134" s="135"/>
      <c r="G134" s="149" t="str">
        <f t="shared" si="7"/>
        <v/>
      </c>
      <c r="H134" s="64"/>
      <c r="I134" s="63"/>
      <c r="J134" s="63"/>
      <c r="K134" s="68"/>
      <c r="L134" s="100" t="str">
        <f>+IF(AND(K134&gt;0,O134="Ejecución"),(K134/877802)*Tabla28[[#This Row],[% participación]],IF(AND(K134&gt;0,O134&lt;&gt;"Ejecución"),"-",""))</f>
        <v/>
      </c>
      <c r="M134" s="65"/>
      <c r="N134" s="162" t="str">
        <f t="shared" ref="N134:N160" si="8">+IF(M134="No",1,IF(M134="Si","Ingrese %",""))</f>
        <v/>
      </c>
      <c r="O134" s="151" t="s">
        <v>1150</v>
      </c>
      <c r="P134" s="79"/>
    </row>
    <row r="135" spans="1:16" s="7" customFormat="1" ht="24.75" customHeight="1" outlineLevel="1" x14ac:dyDescent="0.25">
      <c r="A135" s="134">
        <v>22</v>
      </c>
      <c r="B135" s="150" t="s">
        <v>2665</v>
      </c>
      <c r="C135" s="152" t="s">
        <v>31</v>
      </c>
      <c r="D135" s="63"/>
      <c r="E135" s="135"/>
      <c r="F135" s="135"/>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4">
        <v>23</v>
      </c>
      <c r="B136" s="150" t="s">
        <v>2665</v>
      </c>
      <c r="C136" s="152" t="s">
        <v>31</v>
      </c>
      <c r="D136" s="63"/>
      <c r="E136" s="135"/>
      <c r="F136" s="135"/>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4">
        <v>24</v>
      </c>
      <c r="B137" s="150" t="s">
        <v>2665</v>
      </c>
      <c r="C137" s="152" t="s">
        <v>31</v>
      </c>
      <c r="D137" s="63"/>
      <c r="E137" s="135"/>
      <c r="F137" s="135"/>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4">
        <v>25</v>
      </c>
      <c r="B138" s="150" t="s">
        <v>2665</v>
      </c>
      <c r="C138" s="152" t="s">
        <v>31</v>
      </c>
      <c r="D138" s="63"/>
      <c r="E138" s="135"/>
      <c r="F138" s="135"/>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4">
        <v>26</v>
      </c>
      <c r="B139" s="150" t="s">
        <v>2665</v>
      </c>
      <c r="C139" s="152" t="s">
        <v>31</v>
      </c>
      <c r="D139" s="63"/>
      <c r="E139" s="135"/>
      <c r="F139" s="135"/>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4">
        <v>27</v>
      </c>
      <c r="B140" s="150" t="s">
        <v>2665</v>
      </c>
      <c r="C140" s="152" t="s">
        <v>31</v>
      </c>
      <c r="D140" s="63"/>
      <c r="E140" s="135"/>
      <c r="F140" s="135"/>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4">
        <v>28</v>
      </c>
      <c r="B141" s="150" t="s">
        <v>2665</v>
      </c>
      <c r="C141" s="152" t="s">
        <v>31</v>
      </c>
      <c r="D141" s="63"/>
      <c r="E141" s="135"/>
      <c r="F141" s="135"/>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4">
        <v>29</v>
      </c>
      <c r="B142" s="150" t="s">
        <v>2665</v>
      </c>
      <c r="C142" s="152" t="s">
        <v>31</v>
      </c>
      <c r="D142" s="63"/>
      <c r="E142" s="135"/>
      <c r="F142" s="135"/>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4">
        <v>30</v>
      </c>
      <c r="B143" s="150" t="s">
        <v>2665</v>
      </c>
      <c r="C143" s="152" t="s">
        <v>31</v>
      </c>
      <c r="D143" s="63"/>
      <c r="E143" s="135"/>
      <c r="F143" s="135"/>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4">
        <v>31</v>
      </c>
      <c r="B144" s="150" t="s">
        <v>2665</v>
      </c>
      <c r="C144" s="152" t="s">
        <v>31</v>
      </c>
      <c r="D144" s="63"/>
      <c r="E144" s="135"/>
      <c r="F144" s="135"/>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4">
        <v>32</v>
      </c>
      <c r="B145" s="150" t="s">
        <v>2665</v>
      </c>
      <c r="C145" s="152" t="s">
        <v>31</v>
      </c>
      <c r="D145" s="63"/>
      <c r="E145" s="135"/>
      <c r="F145" s="135"/>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4">
        <v>33</v>
      </c>
      <c r="B146" s="150" t="s">
        <v>2665</v>
      </c>
      <c r="C146" s="152" t="s">
        <v>31</v>
      </c>
      <c r="D146" s="63"/>
      <c r="E146" s="135"/>
      <c r="F146" s="135"/>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4">
        <v>34</v>
      </c>
      <c r="B147" s="150" t="s">
        <v>2665</v>
      </c>
      <c r="C147" s="152" t="s">
        <v>31</v>
      </c>
      <c r="D147" s="63"/>
      <c r="E147" s="135"/>
      <c r="F147" s="135"/>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4">
        <v>35</v>
      </c>
      <c r="B148" s="150" t="s">
        <v>2665</v>
      </c>
      <c r="C148" s="152" t="s">
        <v>31</v>
      </c>
      <c r="D148" s="63"/>
      <c r="E148" s="135"/>
      <c r="F148" s="135"/>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4">
        <v>36</v>
      </c>
      <c r="B149" s="150" t="s">
        <v>2665</v>
      </c>
      <c r="C149" s="152" t="s">
        <v>31</v>
      </c>
      <c r="D149" s="63"/>
      <c r="E149" s="135"/>
      <c r="F149" s="135"/>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4">
        <v>37</v>
      </c>
      <c r="B150" s="150" t="s">
        <v>2665</v>
      </c>
      <c r="C150" s="152" t="s">
        <v>31</v>
      </c>
      <c r="D150" s="63"/>
      <c r="E150" s="135"/>
      <c r="F150" s="135"/>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4">
        <v>38</v>
      </c>
      <c r="B151" s="150" t="s">
        <v>2665</v>
      </c>
      <c r="C151" s="152" t="s">
        <v>31</v>
      </c>
      <c r="D151" s="63"/>
      <c r="E151" s="135"/>
      <c r="F151" s="135"/>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4">
        <v>39</v>
      </c>
      <c r="B152" s="150" t="s">
        <v>2665</v>
      </c>
      <c r="C152" s="152" t="s">
        <v>31</v>
      </c>
      <c r="D152" s="63"/>
      <c r="E152" s="135"/>
      <c r="F152" s="135"/>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4">
        <v>40</v>
      </c>
      <c r="B153" s="150" t="s">
        <v>2665</v>
      </c>
      <c r="C153" s="152" t="s">
        <v>31</v>
      </c>
      <c r="D153" s="63"/>
      <c r="E153" s="135"/>
      <c r="F153" s="135"/>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4">
        <v>41</v>
      </c>
      <c r="B154" s="150" t="s">
        <v>2665</v>
      </c>
      <c r="C154" s="152" t="s">
        <v>31</v>
      </c>
      <c r="D154" s="63"/>
      <c r="E154" s="135"/>
      <c r="F154" s="135"/>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4">
        <v>42</v>
      </c>
      <c r="B155" s="150" t="s">
        <v>2665</v>
      </c>
      <c r="C155" s="152" t="s">
        <v>31</v>
      </c>
      <c r="D155" s="63"/>
      <c r="E155" s="135"/>
      <c r="F155" s="135"/>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4">
        <v>43</v>
      </c>
      <c r="B156" s="150" t="s">
        <v>2665</v>
      </c>
      <c r="C156" s="152" t="s">
        <v>31</v>
      </c>
      <c r="D156" s="63"/>
      <c r="E156" s="135"/>
      <c r="F156" s="135"/>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4">
        <v>44</v>
      </c>
      <c r="B157" s="150" t="s">
        <v>2665</v>
      </c>
      <c r="C157" s="152" t="s">
        <v>31</v>
      </c>
      <c r="D157" s="63"/>
      <c r="E157" s="135"/>
      <c r="F157" s="135"/>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4">
        <v>45</v>
      </c>
      <c r="B158" s="150" t="s">
        <v>2665</v>
      </c>
      <c r="C158" s="152" t="s">
        <v>31</v>
      </c>
      <c r="D158" s="63"/>
      <c r="E158" s="135"/>
      <c r="F158" s="135"/>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4">
        <v>46</v>
      </c>
      <c r="B159" s="150" t="s">
        <v>2665</v>
      </c>
      <c r="C159" s="152" t="s">
        <v>31</v>
      </c>
      <c r="D159" s="63"/>
      <c r="E159" s="135"/>
      <c r="F159" s="135"/>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63808388.25</v>
      </c>
      <c r="F185" s="92"/>
      <c r="G185" s="93"/>
      <c r="H185" s="88"/>
      <c r="I185" s="90" t="s">
        <v>2627</v>
      </c>
      <c r="J185" s="155">
        <f>+SUM(M179:M183)</f>
        <v>0.02</v>
      </c>
      <c r="K185" s="194" t="s">
        <v>2628</v>
      </c>
      <c r="L185" s="194"/>
      <c r="M185" s="94">
        <f>+J185*(SUM(K20:K35))</f>
        <v>42538925.5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7">
        <v>43040</v>
      </c>
      <c r="D193" s="5"/>
      <c r="E193" s="116">
        <v>2046</v>
      </c>
      <c r="F193" s="5"/>
      <c r="G193" s="5"/>
      <c r="H193" s="137" t="s">
        <v>2676</v>
      </c>
      <c r="J193" s="5"/>
      <c r="K193" s="11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2679</v>
      </c>
      <c r="J211" s="27" t="s">
        <v>2622</v>
      </c>
      <c r="K211" s="167" t="s">
        <v>2679</v>
      </c>
      <c r="L211" s="21"/>
      <c r="M211" s="21"/>
      <c r="N211" s="21"/>
      <c r="O211" s="8"/>
    </row>
    <row r="212" spans="1:15" x14ac:dyDescent="0.25">
      <c r="A212" s="9"/>
      <c r="B212" s="27" t="s">
        <v>2619</v>
      </c>
      <c r="C212" s="137" t="s">
        <v>2676</v>
      </c>
      <c r="D212" s="21"/>
      <c r="G212" s="27" t="s">
        <v>2621</v>
      </c>
      <c r="H212" s="167" t="s">
        <v>2677</v>
      </c>
      <c r="J212" s="27" t="s">
        <v>2623</v>
      </c>
      <c r="K212" s="11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terms/"/>
    <ds:schemaRef ds:uri="http://schemas.openxmlformats.org/package/2006/metadata/core-properties"/>
    <ds:schemaRef ds:uri="a65d333d-5b59-4810-bc94-b80d9325abbc"/>
    <ds:schemaRef ds:uri="http://purl.org/dc/elements/1.1/"/>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