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5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<sst xmlns="http://schemas.openxmlformats.org/spreadsheetml/2006/main" count="3673" uniqueCount="2721">
  <si>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</si>
  <si>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</si>
  <si>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</si>
  <si>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</si>
  <si>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</si>
  <si>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</si>
  <si>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</si>
  <si>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</si>
  <si>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</si>
  <si>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</si>
  <si>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</si>
  <si>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</si>
  <si>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</si>
  <si>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</si>
  <si>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</si>
  <si>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</si>
  <si>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</si>
  <si>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</si>
  <si>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</si>
  <si>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</si>
  <si>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</si>
  <si>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</si>
  <si>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</si>
  <si>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</si>
  <si>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</si>
  <si>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</si>
  <si>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</si>
  <si>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</si>
  <si>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</si>
  <si>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</si>
  <si>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</si>
  <si>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</si>
  <si>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</si>
  <si>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</si>
  <si>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</si>
  <si>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</si>
  <si>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</si>
  <si>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</si>
  <si>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</si>
  <si>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</si>
  <si>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</si>
  <si>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</si>
  <si>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</si>
  <si>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</si>
  <si>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</si>
  <si>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</si>
  <si>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</si>
  <si>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</si>
  <si>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</si>
  <si>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</si>
  <si>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</si>
  <si>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</si>
  <si>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</si>
  <si>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</si>
  <si>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</si>
  <si>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</si>
  <si>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</si>
  <si>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</si>
  <si>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</si>
  <si>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</si>
  <si>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</si>
  <si>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</si>
  <si>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</si>
  <si>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</si>
  <si>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</si>
  <si>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</si>
  <si>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</si>
  <si>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</si>
  <si>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</si>
  <si>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</si>
  <si>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</si>
  <si>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</si>
  <si>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</si>
  <si>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</si>
  <si>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</si>
  <si>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</si>
  <si>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</si>
  <si>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</si>
  <si>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</si>
  <si>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</si>
  <si>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</si>
  <si>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</si>
  <si>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</si>
  <si>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</si>
  <si>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</si>
  <si>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</si>
  <si>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</si>
  <si>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</si>
  <si>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</si>
  <si>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</si>
  <si>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</si>
  <si>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</si>
  <si>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</si>
  <si>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</si>
  <si>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</si>
  <si>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</si>
  <si>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</si>
  <si>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</si>
  <si>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</si>
  <si>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</si>
  <si>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</si>
  <si>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</si>
  <si>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</si>
  <si>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</si>
  <si>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</si>
  <si>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</si>
  <si>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</si>
  <si>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</si>
  <si>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</si>
  <si>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</si>
  <si>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</si>
  <si>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</si>
  <si>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</si>
  <si>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</si>
  <si>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</si>
  <si>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</si>
  <si>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</si>
  <si>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</si>
  <si>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</si>
  <si>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</si>
  <si>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</si>
  <si>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</si>
  <si>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</si>
  <si>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</si>
  <si>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</si>
  <si>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</si>
  <si>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</si>
  <si>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</si>
  <si>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</si>
  <si>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</si>
  <si>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</si>
  <si>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</si>
  <si>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</si>
  <si>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</si>
  <si>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</si>
  <si>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</si>
  <si>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</si>
  <si>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</si>
  <si>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</si>
  <si>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</si>
  <si>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</si>
  <si>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</si>
  <si>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</si>
  <si>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</si>
  <si>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</si>
  <si>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</si>
  <si>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</si>
  <si>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</si>
  <si>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</si>
  <si>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</si>
  <si>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</si>
  <si>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</si>
  <si>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</si>
  <si>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</si>
  <si>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</si>
  <si>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</si>
  <si>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</si>
  <si>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</si>
  <si>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</si>
  <si>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</si>
  <si>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</si>
  <si>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</si>
  <si>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</si>
  <si>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</si>
  <si>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</si>
  <si>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</si>
  <si>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</si>
  <si>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</si>
  <si>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</si>
  <si>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</si>
  <si>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</si>
  <si>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</si>
  <si>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</si>
  <si>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</si>
  <si>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</si>
  <si>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</si>
  <si>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</si>
  <si>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</si>
  <si>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</si>
  <si>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</si>
  <si>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</si>
  <si>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</si>
  <si>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</si>
  <si>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</si>
  <si>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</si>
  <si>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</si>
  <si>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</si>
  <si>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</si>
  <si>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</si>
  <si>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</si>
  <si>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</si>
  <si>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</si>
  <si>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</si>
  <si>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</si>
  <si>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</si>
  <si>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</si>
  <si>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</si>
  <si>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</si>
  <si>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</si>
  <si>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</si>
  <si>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</si>
  <si>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</si>
  <si>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</si>
  <si>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</si>
  <si>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</si>
  <si>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</si>
  <si>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</si>
  <si>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</si>
  <si>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</si>
  <si>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</si>
  <si>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</si>
  <si>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</si>
  <si>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</si>
  <si>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</si>
  <si>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</si>
  <si>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</si>
  <si>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</si>
  <si>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</si>
  <si>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</si>
  <si>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</si>
  <si>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</si>
  <si>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</si>
  <si>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</si>
  <si>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</si>
  <si>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</si>
  <si>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</si>
  <si>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</si>
  <si>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</si>
  <si>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</si>
  <si>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</si>
  <si>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</si>
  <si>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</si>
  <si>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</si>
  <si>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</si>
  <si>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</si>
  <si>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</si>
  <si>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</si>
  <si>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</si>
  <si>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</si>
  <si>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</si>
  <si>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</si>
  <si>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</si>
  <si>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</si>
  <si>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</si>
  <si>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</si>
  <si>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</si>
  <si>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</si>
  <si>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</si>
  <si>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</si>
  <si>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</si>
  <si>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</si>
  <si>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</si>
  <si>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</si>
  <si>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</si>
  <si>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</si>
  <si>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</si>
  <si>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</si>
  <si>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</si>
  <si>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</si>
  <si>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</si>
  <si>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</si>
  <si>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</si>
  <si>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</si>
  <si>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</si>
  <si>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</si>
  <si>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</si>
  <si>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</si>
  <si>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</si>
  <si>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</si>
  <si>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</si>
  <si>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</si>
  <si>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</si>
  <si>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</si>
  <si>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</si>
  <si>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</si>
  <si>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</si>
  <si>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</si>
  <si>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</si>
  <si>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</si>
  <si>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</si>
  <si>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</si>
  <si>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</si>
  <si>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</si>
  <si>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</si>
  <si>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</si>
  <si>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</si>
  <si>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</si>
  <si>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</si>
  <si>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</si>
  <si>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</si>
  <si>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</si>
  <si>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</si>
  <si>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</si>
  <si>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</si>
  <si>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</si>
  <si>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</si>
  <si>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</si>
  <si>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</si>
  <si>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</si>
  <si>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</si>
  <si>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</si>
  <si>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</si>
  <si>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</si>
  <si>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</si>
  <si>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</si>
  <si>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</si>
  <si>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</si>
  <si>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</si>
  <si>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</si>
  <si>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</si>
  <si>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</si>
  <si>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</si>
  <si>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</si>
  <si>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</si>
  <si>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</si>
  <si>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</si>
  <si>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</si>
  <si>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</si>
  <si>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</si>
  <si>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</si>
  <si>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</si>
  <si>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</si>
  <si>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</si>
  <si>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</si>
  <si>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</si>
  <si>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</si>
  <si>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</si>
  <si>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</si>
  <si>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</si>
  <si>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</si>
  <si>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</si>
  <si>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</si>
  <si>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</si>
  <si>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</si>
  <si>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</si>
  <si>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</si>
  <si>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</si>
  <si>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</si>
  <si>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</si>
  <si>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</si>
  <si>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</si>
  <si>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</si>
  <si>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</si>
  <si>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</si>
  <si>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</si>
  <si>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</si>
  <si>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</si>
  <si>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</si>
  <si>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</si>
  <si>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</si>
  <si>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</si>
  <si>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</si>
  <si>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</si>
  <si>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</si>
  <si>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</si>
  <si>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</si>
  <si>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</si>
  <si>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</si>
  <si>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</si>
  <si>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</si>
  <si>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</si>
  <si>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</si>
  <si>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</si>
  <si>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</si>
  <si>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</si>
  <si>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</si>
  <si>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</si>
  <si>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</si>
  <si>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</si>
  <si>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</si>
  <si>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</si>
  <si>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</si>
  <si>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</si>
  <si>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</si>
  <si>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</si>
  <si>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</si>
  <si>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</si>
  <si>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</si>
  <si>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</si>
  <si>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</si>
  <si>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</si>
  <si>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</si>
  <si>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</si>
  <si>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</si>
  <si>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</si>
  <si>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</si>
  <si>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</si>
  <si>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</si>
  <si>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</si>
  <si>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</si>
  <si>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</si>
  <si>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</si>
  <si>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</si>
  <si>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</si>
  <si>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</si>
  <si>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</si>
  <si>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</si>
  <si>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</si>
  <si>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</si>
  <si>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</si>
  <si>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</si>
  <si>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</si>
  <si>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</si>
  <si>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</si>
  <si>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</si>
  <si>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</si>
  <si>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</si>
  <si>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</si>
  <si>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</si>
  <si>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</si>
  <si>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</si>
  <si>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</si>
  <si>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</si>
  <si>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</si>
  <si>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</si>
  <si>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</si>
  <si>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</si>
  <si>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</si>
  <si>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</si>
  <si>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</si>
  <si>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</si>
  <si>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</si>
  <si>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</si>
  <si>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</si>
  <si>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</si>
  <si>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</si>
  <si>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</si>
  <si>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</si>
  <si>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</si>
  <si>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</si>
  <si>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</si>
  <si>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</si>
  <si>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</si>
  <si>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</si>
  <si>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</si>
  <si>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</si>
  <si>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</si>
  <si>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</si>
  <si>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</si>
  <si>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</si>
  <si>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</si>
  <si>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</si>
  <si>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</si>
  <si>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</si>
  <si>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</si>
  <si>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</si>
  <si>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</si>
  <si>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</si>
  <si>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</si>
  <si>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</si>
  <si>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</si>
  <si>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</si>
  <si>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</si>
  <si>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</si>
  <si>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</si>
  <si>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</si>
  <si>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</si>
  <si>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</si>
  <si>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</si>
  <si>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</si>
  <si>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</si>
  <si>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</si>
  <si>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</si>
  <si>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</si>
  <si>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</si>
  <si>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</si>
  <si>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</si>
  <si>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</si>
  <si>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</si>
  <si>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</si>
  <si>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</si>
  <si>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</si>
  <si>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</si>
  <si>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</si>
  <si>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</si>
  <si>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</si>
  <si>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</si>
  <si>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</si>
  <si>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</si>
  <si>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</si>
  <si>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</si>
  <si>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</si>
  <si>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</si>
  <si>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</si>
  <si>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</si>
  <si>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</si>
  <si>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</si>
  <si>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</si>
  <si>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</si>
  <si>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</si>
  <si>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</si>
  <si>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</si>
  <si>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</si>
  <si>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</si>
  <si>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</si>
  <si>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</si>
  <si>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</si>
  <si>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</si>
  <si>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</si>
  <si>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</si>
  <si>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</si>
  <si>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</si>
  <si>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</si>
  <si>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</si>
  <si>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</si>
  <si>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</si>
  <si>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</si>
  <si>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</si>
  <si>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</si>
  <si>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</si>
  <si>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</si>
  <si>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</si>
  <si>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</si>
  <si>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</si>
  <si>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</si>
  <si>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</si>
  <si>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</si>
  <si>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</si>
  <si>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</si>
  <si>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</si>
  <si>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</si>
  <si>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</si>
  <si>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</si>
  <si>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</si>
  <si>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</si>
  <si>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</si>
  <si>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</si>
  <si>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</si>
  <si>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</si>
  <si>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</si>
  <si>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</si>
  <si>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</si>
  <si>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</si>
  <si>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</si>
  <si>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</si>
  <si>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</si>
  <si>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</si>
  <si>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</si>
  <si>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</si>
  <si>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</si>
  <si>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</si>
  <si>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</si>
  <si>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</si>
  <si>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</si>
  <si>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</si>
  <si>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</si>
  <si>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</si>
  <si>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</si>
  <si>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</si>
  <si>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</si>
  <si>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</si>
  <si>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</si>
  <si>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</si>
  <si>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</si>
  <si>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</si>
  <si>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</si>
  <si>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</si>
  <si>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</si>
  <si>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</si>
  <si>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</si>
  <si>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</si>
  <si>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</si>
  <si>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</si>
  <si>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</si>
  <si>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</si>
  <si>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</si>
  <si>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</si>
  <si>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</si>
  <si>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</si>
  <si>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</si>
  <si>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</si>
  <si>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</si>
  <si>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</si>
  <si>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</si>
  <si>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</si>
  <si>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</si>
  <si>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</si>
  <si>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</si>
  <si>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</si>
  <si>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</si>
  <si>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</si>
  <si>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</si>
  <si>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</si>
  <si>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</si>
  <si>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</si>
  <si>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</si>
  <si>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</si>
  <si>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</si>
  <si>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</si>
  <si>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</si>
  <si>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</si>
  <si>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</si>
  <si>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</si>
  <si>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</si>
  <si>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</si>
  <si>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</si>
  <si>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</si>
  <si>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</si>
  <si>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</si>
  <si>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</si>
  <si>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</si>
  <si>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</si>
  <si>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</si>
  <si>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</si>
  <si>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</si>
  <si>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</si>
  <si>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</si>
  <si>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</si>
  <si>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</si>
  <si>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</si>
  <si>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</si>
  <si>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</si>
  <si>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</si>
  <si>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</si>
  <si>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</si>
  <si>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</si>
  <si>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</si>
  <si>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</si>
  <si>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</si>
  <si>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</si>
  <si>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</si>
  <si>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</si>
  <si>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</si>
  <si>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</si>
  <si>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</si>
  <si>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</si>
  <si>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</si>
  <si>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</si>
  <si>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</si>
  <si>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</si>
  <si>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</si>
  <si>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</si>
  <si>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</si>
  <si>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</si>
  <si>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</si>
  <si>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</si>
  <si>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</si>
  <si>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</si>
  <si>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</si>
  <si>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</si>
  <si>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</si>
  <si>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</si>
  <si>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</si>
  <si>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</si>
  <si>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</si>
  <si>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</si>
  <si>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</si>
  <si>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</si>
  <si>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</si>
  <si>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</si>
  <si>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</si>
  <si>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</si>
  <si>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</si>
  <si>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</si>
  <si>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</si>
  <si>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</si>
  <si>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</si>
  <si>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</si>
  <si>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</si>
  <si>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</si>
  <si>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</si>
  <si>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</si>
  <si>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</si>
  <si>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</si>
  <si>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</si>
  <si>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</si>
  <si>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</si>
  <si>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</si>
  <si>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</si>
  <si>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</si>
  <si>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</si>
  <si>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</si>
  <si>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</si>
  <si>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</si>
  <si>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</si>
  <si>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</si>
  <si>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</si>
  <si>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</si>
  <si>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</si>
  <si>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</si>
  <si>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</si>
  <si>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</si>
  <si>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</si>
  <si>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</si>
  <si>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</si>
  <si>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</si>
  <si>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</si>
  <si>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</si>
  <si>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</si>
  <si>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</si>
  <si>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</si>
  <si>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</si>
  <si>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</si>
  <si>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</si>
  <si>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</si>
  <si>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</si>
  <si>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</si>
  <si>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</si>
  <si>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</si>
  <si>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</si>
  <si>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</si>
  <si>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</si>
  <si>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</si>
  <si>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</si>
  <si>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</si>
  <si>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</si>
  <si>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</si>
  <si>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</si>
  <si>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</si>
  <si>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</si>
  <si>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</si>
  <si>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</si>
  <si>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</si>
  <si>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</si>
  <si>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</si>
  <si>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</si>
  <si>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</si>
  <si>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</si>
  <si>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</si>
  <si>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</si>
  <si>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</si>
  <si>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</si>
  <si>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</si>
  <si>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</si>
  <si>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</si>
  <si>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</si>
  <si>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</si>
  <si>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</si>
  <si>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</si>
  <si>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</si>
  <si>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</si>
  <si>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</si>
  <si>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</si>
  <si>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</si>
  <si>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</si>
  <si>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</si>
  <si>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</si>
  <si>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</si>
  <si>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</si>
  <si>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</si>
  <si>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</si>
  <si>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</si>
  <si>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</si>
  <si>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</si>
  <si>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</si>
  <si>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</si>
  <si>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</si>
  <si>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</si>
  <si>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</si>
  <si>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</si>
  <si>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</si>
  <si>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</si>
  <si>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</si>
  <si>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</si>
  <si>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</si>
  <si>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</si>
  <si>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</si>
  <si>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</si>
  <si>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</si>
  <si>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</si>
  <si>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</si>
  <si>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</si>
  <si>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</si>
  <si>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</si>
  <si>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</si>
  <si>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</si>
  <si>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</si>
  <si>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</si>
  <si>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</si>
  <si>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</si>
  <si>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</si>
  <si>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</si>
  <si>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</si>
  <si>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</si>
  <si>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</si>
  <si>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</si>
  <si>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</si>
  <si>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</si>
  <si>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</si>
  <si>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</si>
  <si>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</si>
  <si>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</si>
  <si>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</si>
  <si>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</si>
  <si>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</si>
  <si>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</si>
  <si>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</si>
  <si>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</si>
  <si>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</si>
  <si>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</si>
  <si>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</si>
  <si>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</si>
  <si>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</si>
  <si>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</si>
  <si>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</si>
  <si>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</si>
  <si>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</si>
  <si>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</si>
  <si>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</si>
  <si>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</si>
  <si>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</si>
  <si>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</si>
  <si>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</si>
  <si>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</si>
  <si>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</si>
  <si>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</si>
  <si>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</si>
  <si>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</si>
  <si>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</si>
  <si>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</si>
  <si>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</si>
  <si>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</si>
  <si>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</si>
  <si>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</si>
  <si>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</si>
  <si>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</si>
  <si>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</si>
  <si>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</si>
  <si>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</si>
  <si>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</si>
  <si>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</si>
  <si>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</si>
  <si>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</si>
  <si>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</si>
  <si>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</si>
  <si>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</si>
  <si>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</si>
  <si>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</si>
  <si>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</si>
  <si>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</si>
  <si>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</si>
  <si>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</si>
  <si>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</si>
  <si>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</si>
  <si>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</si>
  <si>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</si>
  <si>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</si>
  <si>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</si>
  <si>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</si>
  <si>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</si>
  <si>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</si>
  <si>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</si>
  <si>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</si>
  <si>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</si>
  <si>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</si>
  <si>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</si>
  <si>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</si>
  <si>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</si>
  <si>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</si>
  <si>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</si>
  <si>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</si>
  <si>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</si>
  <si>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</si>
  <si>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</si>
  <si>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</si>
  <si>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</si>
  <si>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</si>
  <si>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</si>
  <si>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</si>
  <si>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</si>
  <si>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</si>
  <si>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</si>
  <si>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</si>
  <si>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</si>
  <si>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</si>
  <si>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</si>
  <si>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</si>
  <si>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</si>
  <si>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</si>
  <si>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</si>
  <si>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</si>
  <si>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</si>
  <si>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</si>
  <si>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</si>
  <si>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</si>
  <si>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</si>
  <si>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</si>
  <si>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</si>
  <si>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</si>
  <si>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</si>
  <si>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</si>
  <si>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</si>
  <si>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</si>
  <si>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</si>
  <si>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</si>
  <si>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</si>
  <si>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</si>
  <si>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</si>
  <si>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</si>
  <si>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</si>
  <si>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</si>
  <si>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</si>
  <si>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</si>
  <si>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</si>
  <si>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</si>
  <si>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</si>
  <si>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</si>
  <si>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</si>
  <si>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</si>
  <si>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</si>
  <si>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</si>
  <si>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</si>
  <si>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</si>
  <si>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</si>
  <si>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</si>
  <si>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</si>
  <si>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</si>
  <si>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</si>
  <si>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</si>
  <si>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</si>
  <si>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</si>
  <si>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</si>
  <si>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</si>
  <si>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</si>
  <si>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</si>
  <si>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</si>
  <si>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</si>
  <si>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</si>
  <si>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</si>
  <si>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</si>
  <si>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</si>
  <si>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</si>
  <si>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</si>
  <si>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</si>
  <si>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</si>
  <si>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</si>
  <si>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</si>
  <si>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</si>
  <si>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</si>
  <si>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</si>
  <si>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</si>
  <si>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</si>
  <si>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</si>
  <si>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</si>
  <si>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</si>
  <si>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</si>
  <si>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</si>
  <si>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</si>
  <si>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</si>
  <si>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</si>
  <si>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</si>
  <si>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</si>
  <si>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</si>
  <si>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</si>
  <si>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</si>
  <si>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</si>
  <si>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</si>
  <si>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</si>
  <si>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</si>
  <si>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</si>
  <si>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</si>
  <si>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</si>
  <si>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</si>
  <si>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</si>
  <si>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</si>
  <si>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</si>
  <si>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</si>
  <si>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</si>
  <si>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</si>
  <si>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</si>
  <si>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</si>
  <si>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</si>
  <si>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</si>
  <si>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</si>
  <si>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</si>
  <si>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</si>
  <si>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</si>
  <si>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</si>
  <si>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</si>
  <si>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</si>
  <si>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</si>
  <si>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</si>
  <si>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</si>
  <si>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</si>
  <si>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</si>
  <si>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</si>
  <si>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</si>
  <si>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</si>
  <si>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</si>
  <si>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</si>
  <si>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</si>
  <si>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</si>
  <si>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</si>
  <si>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</si>
  <si>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</si>
  <si>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</si>
  <si>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</si>
  <si>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</si>
  <si>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</si>
  <si>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</si>
  <si>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</si>
  <si>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</si>
  <si>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</si>
  <si>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</si>
  <si>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</si>
  <si>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</si>
  <si>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</si>
  <si>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</si>
  <si>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</si>
  <si>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</si>
  <si>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</si>
  <si>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</si>
  <si>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</si>
  <si>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</si>
  <si>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</si>
  <si>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</si>
  <si>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</si>
  <si>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</si>
  <si>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</si>
  <si>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</si>
  <si>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</si>
  <si>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</si>
  <si>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</si>
  <si>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</si>
  <si>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</si>
  <si>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</si>
  <si>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</si>
  <si>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</si>
  <si>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</si>
  <si>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</si>
  <si>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</si>
  <si>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</si>
  <si>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</si>
  <si>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</si>
  <si>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</si>
  <si>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</si>
  <si>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</si>
  <si>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</si>
  <si>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</si>
  <si>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</si>
  <si>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</si>
  <si>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</si>
  <si>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</si>
  <si>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</si>
  <si>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</si>
  <si>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</si>
  <si>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</si>
  <si>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</si>
  <si>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</si>
  <si>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</si>
  <si>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</si>
  <si>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</si>
  <si>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</si>
  <si>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</si>
  <si>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</si>
  <si>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</si>
  <si>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</si>
  <si>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</si>
  <si>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</si>
  <si>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</si>
  <si>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</si>
  <si>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</si>
  <si>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</si>
  <si>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</si>
  <si>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</si>
  <si>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</si>
  <si>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</si>
  <si>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</si>
  <si>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</si>
  <si>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</si>
  <si>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</si>
  <si>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</si>
  <si>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</si>
  <si>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</si>
  <si>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</si>
  <si>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</si>
  <si>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</si>
  <si>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</si>
  <si>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</si>
  <si>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</si>
  <si>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</si>
  <si>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</si>
  <si>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</si>
  <si>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</si>
  <si>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</si>
  <si>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</si>
  <si>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</si>
  <si>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</si>
  <si>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</si>
  <si>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</si>
  <si>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</si>
  <si>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</si>
  <si>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</si>
  <si>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</si>
  <si>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</si>
  <si>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</si>
  <si>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</si>
  <si>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</si>
  <si>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</si>
  <si>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</si>
  <si>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</si>
  <si>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</si>
  <si>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</si>
  <si>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</si>
  <si>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</si>
  <si>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</si>
  <si>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</si>
  <si>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</si>
  <si>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</si>
  <si>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</si>
  <si>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</si>
  <si>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</si>
  <si>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</si>
  <si>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</si>
  <si>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</si>
  <si>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</si>
  <si>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</si>
  <si>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</si>
  <si>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</si>
  <si>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</si>
  <si>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</si>
  <si>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</si>
  <si>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</si>
  <si>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</si>
  <si>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</si>
  <si>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</si>
  <si>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</si>
  <si>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</si>
  <si>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</si>
  <si>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</si>
  <si>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</si>
  <si>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</si>
  <si>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</si>
  <si>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</si>
  <si>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</si>
  <si>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</si>
  <si>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</si>
  <si>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</si>
  <si>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</si>
  <si>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</si>
  <si>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</si>
  <si>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</si>
  <si>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</si>
  <si>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</si>
  <si>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</si>
  <si>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</si>
  <si>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</si>
  <si>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</si>
  <si>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</si>
  <si>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</si>
  <si>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</si>
  <si>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</si>
  <si>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</si>
  <si>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</si>
  <si>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</si>
  <si>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</si>
  <si>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</si>
  <si>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</si>
  <si>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</si>
  <si>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</si>
  <si>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</si>
  <si>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</si>
  <si>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</si>
  <si>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</si>
  <si>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</si>
  <si>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</si>
  <si>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</si>
  <si>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</si>
  <si>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</si>
  <si>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</si>
  <si>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</si>
  <si>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</si>
  <si>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</si>
  <si>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</si>
  <si>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</si>
  <si>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</si>
  <si>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</si>
  <si>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</si>
  <si>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</si>
  <si>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</si>
  <si>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</si>
  <si>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</si>
  <si>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</si>
  <si>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</si>
  <si>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</si>
  <si>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</si>
  <si>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</si>
  <si>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</si>
  <si>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</si>
  <si>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</si>
  <si>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</si>
  <si>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</si>
  <si>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</si>
  <si>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</si>
  <si>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</si>
  <si>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</si>
  <si>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</si>
  <si>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</si>
  <si>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</si>
  <si>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</si>
  <si>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</si>
  <si>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</si>
  <si>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</si>
  <si>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</si>
  <si>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</si>
  <si>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</si>
  <si>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</si>
  <si>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</si>
  <si>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</si>
  <si>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</si>
  <si>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</si>
  <si>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</si>
  <si>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</si>
  <si>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</si>
  <si>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</si>
  <si>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</si>
  <si>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</si>
  <si>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</si>
  <si>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</si>
  <si>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</si>
  <si>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</si>
  <si>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</si>
  <si>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</si>
  <si>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</si>
  <si>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</si>
  <si>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</si>
  <si>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</si>
  <si>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</si>
  <si>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</si>
  <si>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</si>
  <si>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</si>
  <si>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</si>
  <si>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</si>
  <si>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</si>
  <si>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</si>
  <si>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</si>
  <si>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</si>
  <si>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</si>
  <si>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</si>
  <si>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</si>
  <si>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</si>
  <si>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</si>
  <si>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</si>
  <si>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</si>
  <si>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</si>
  <si>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</si>
  <si>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</si>
  <si>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</si>
  <si>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</si>
  <si>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</si>
  <si>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</si>
  <si>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</si>
  <si>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</si>
  <si>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</si>
  <si>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</si>
  <si>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</si>
  <si>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</si>
  <si>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</si>
  <si>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</si>
  <si>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</si>
  <si>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</si>
  <si>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</si>
  <si>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</si>
  <si>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</si>
  <si>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</si>
  <si>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</si>
  <si>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</si>
  <si>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</si>
  <si>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</si>
  <si>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</si>
  <si>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</si>
  <si>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</si>
  <si>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</si>
  <si>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</si>
  <si>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</si>
  <si>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</si>
  <si>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</si>
  <si>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</si>
  <si>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</si>
  <si>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</si>
  <si>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</si>
  <si>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</si>
  <si>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</si>
  <si>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</si>
  <si>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</si>
  <si>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</si>
  <si>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</si>
  <si>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</si>
  <si>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</si>
  <si>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</si>
  <si>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</si>
  <si>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</si>
  <si>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</si>
  <si>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</si>
  <si>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</si>
  <si>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</si>
  <si>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</si>
  <si>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</si>
  <si>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</si>
  <si>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</si>
  <si>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</si>
  <si>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</si>
  <si>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</si>
  <si>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</si>
  <si>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</si>
  <si>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</si>
  <si>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</si>
  <si>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</si>
  <si>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</si>
  <si>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</si>
  <si>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</si>
  <si>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</si>
  <si>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</si>
  <si>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</si>
  <si>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</si>
  <si>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</si>
  <si>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</si>
  <si>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</si>
  <si>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</si>
  <si>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</si>
  <si>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</si>
  <si>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</si>
  <si>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</si>
  <si>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</si>
  <si>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</si>
  <si>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</si>
  <si>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</si>
  <si>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</si>
  <si>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</si>
  <si>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</si>
  <si>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</si>
  <si>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</si>
  <si>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</si>
  <si>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</si>
  <si>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</si>
  <si>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</si>
  <si>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</si>
  <si>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</si>
  <si>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</si>
  <si>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</si>
  <si>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</si>
  <si>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</si>
  <si>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</si>
  <si>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</si>
  <si>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</si>
  <si>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</si>
  <si>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</si>
  <si>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</si>
  <si>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</si>
  <si>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</si>
  <si>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</si>
  <si>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</si>
  <si>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</si>
  <si>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</si>
  <si>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</si>
  <si>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</si>
  <si>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</si>
  <si>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</si>
  <si>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</si>
  <si>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</si>
  <si>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</si>
  <si>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</si>
  <si>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</si>
  <si>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</si>
  <si>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</si>
  <si>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</si>
  <si>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</si>
  <si>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</si>
  <si>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</si>
  <si>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</si>
  <si>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</si>
  <si>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</si>
  <si>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</si>
  <si>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</si>
  <si>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</si>
  <si>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</si>
  <si>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</si>
  <si>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</si>
  <si>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</si>
  <si>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</si>
  <si>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</si>
  <si>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</si>
  <si>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</si>
  <si>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</si>
  <si>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</si>
  <si>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</si>
  <si>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</si>
  <si>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</si>
  <si>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</si>
  <si>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</si>
  <si>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</si>
  <si>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</si>
  <si>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</si>
  <si>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</si>
  <si>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</si>
  <si>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</si>
  <si>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</si>
  <si>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</si>
  <si>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</si>
  <si>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</si>
  <si>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</si>
  <si>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</si>
  <si>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</si>
  <si>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</si>
  <si>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</si>
  <si>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</si>
  <si>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</si>
  <si>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</si>
  <si>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</si>
  <si>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</si>
  <si>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</si>
  <si>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</si>
  <si>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</si>
  <si>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</si>
  <si>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</si>
  <si>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</si>
  <si>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</si>
  <si>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</si>
  <si>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</si>
  <si>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</si>
  <si>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</si>
  <si>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</si>
  <si>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</si>
  <si>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</si>
  <si>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</si>
  <si>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</si>
  <si>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</si>
  <si>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</si>
  <si>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</si>
  <si>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</si>
  <si>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</si>
  <si>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</si>
  <si>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</si>
  <si>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</si>
  <si>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</si>
  <si>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</si>
  <si>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</si>
  <si>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</si>
  <si>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</si>
  <si>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</si>
  <si>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</si>
  <si>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</si>
  <si>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</si>
  <si>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</si>
  <si>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</si>
  <si>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</si>
  <si>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</si>
  <si>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</si>
  <si>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</si>
  <si>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</si>
  <si>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</si>
  <si>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</si>
  <si>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</si>
  <si>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</si>
  <si>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</si>
  <si>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</si>
  <si>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</si>
  <si>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</si>
  <si>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</si>
  <si>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</si>
  <si>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</si>
  <si>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</si>
  <si>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</si>
  <si>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</si>
  <si>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</si>
  <si>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</si>
  <si>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</si>
  <si>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</si>
  <si>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</si>
  <si>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</si>
  <si>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</si>
  <si>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</si>
  <si>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</si>
  <si>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</si>
  <si>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</si>
  <si>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</si>
  <si>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</si>
  <si>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</si>
  <si>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</si>
  <si>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</si>
  <si>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</si>
  <si>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</si>
  <si>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</si>
  <si>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</si>
  <si>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</si>
  <si>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</si>
  <si>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</si>
  <si>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</si>
  <si>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</si>
  <si>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</si>
  <si>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</si>
  <si>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</si>
  <si>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</si>
  <si>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</si>
  <si>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</si>
  <si>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</si>
  <si>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</si>
  <si>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</si>
  <si>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</si>
  <si>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</si>
  <si>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</si>
  <si>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</si>
  <si>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</si>
  <si>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</si>
  <si>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</si>
  <si>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</si>
  <si>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</si>
  <si>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</si>
  <si>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</si>
  <si>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</si>
  <si>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</si>
  <si>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</si>
  <si>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</si>
  <si>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</si>
  <si>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</si>
  <si>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</si>
  <si>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</si>
  <si>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</si>
  <si>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</si>
  <si>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</si>
  <si>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</si>
  <si>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</si>
  <si>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</si>
  <si>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</si>
  <si>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</si>
  <si>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</si>
  <si>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</si>
  <si>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</si>
  <si>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</si>
  <si>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</si>
  <si>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</si>
  <si>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</si>
  <si>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</si>
  <si>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</si>
  <si>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</si>
  <si>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</si>
  <si>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</si>
  <si>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</si>
  <si>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</si>
  <si>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</si>
  <si>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</si>
  <si>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</si>
  <si>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</si>
  <si>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</si>
  <si>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</si>
  <si>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</si>
  <si>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</si>
  <si>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</si>
  <si>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</si>
  <si>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</si>
  <si>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</si>
  <si>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</si>
  <si>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</si>
  <si>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</si>
  <si>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</si>
  <si>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</si>
  <si>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</si>
  <si>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</si>
  <si>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</si>
  <si>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</si>
  <si>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</si>
  <si>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</si>
  <si>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</si>
  <si>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</si>
  <si>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</si>
  <si>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</si>
  <si>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</si>
  <si>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</si>
  <si>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</si>
  <si>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</si>
  <si>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</si>
  <si>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</si>
  <si>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</si>
  <si>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</si>
  <si>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</si>
  <si>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</si>
  <si>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</si>
  <si>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</si>
  <si>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</si>
  <si>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</si>
  <si>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</si>
  <si>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</si>
  <si>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</si>
  <si>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</si>
  <si>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</si>
  <si>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</si>
  <si>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</si>
  <si>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</si>
  <si>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</si>
  <si>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</si>
  <si>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</si>
  <si>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</si>
  <si>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</si>
  <si>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</si>
  <si>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</si>
  <si>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</si>
  <si>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</si>
  <si>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</si>
  <si>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</si>
  <si>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</si>
  <si>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</si>
  <si>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</si>
  <si>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</si>
  <si>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</si>
  <si>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</si>
  <si>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</si>
  <si>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</si>
  <si>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</si>
  <si>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</si>
  <si>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</si>
  <si>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</si>
  <si>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</si>
  <si>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</si>
  <si>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</si>
  <si>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</si>
  <si>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</si>
  <si>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</si>
  <si>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</si>
  <si>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</si>
  <si>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</si>
  <si>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</si>
  <si>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</si>
  <si>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</si>
  <si>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</si>
  <si>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</si>
  <si>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</si>
  <si>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</si>
  <si>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</si>
  <si>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</si>
  <si>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</si>
  <si>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</si>
  <si>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</si>
  <si>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</si>
  <si>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</si>
  <si>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</si>
  <si>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</si>
  <si>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</si>
  <si>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</si>
  <si>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</si>
  <si>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</si>
  <si>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</si>
  <si>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</si>
  <si>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</si>
  <si>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</si>
  <si>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</si>
  <si>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</si>
  <si>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</si>
  <si>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</si>
  <si>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</si>
  <si>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</si>
  <si>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</si>
  <si>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</si>
  <si>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</si>
  <si>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</si>
  <si>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</si>
  <si>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</si>
  <si>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</si>
  <si>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</si>
  <si>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</si>
  <si>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</si>
  <si>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</si>
  <si>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</si>
  <si>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</si>
  <si>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</si>
  <si>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</si>
  <si>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</si>
  <si>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</si>
  <si>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</si>
  <si>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</si>
  <si>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</si>
  <si>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</si>
  <si>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</si>
  <si>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</si>
  <si>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</si>
  <si>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</si>
  <si>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</si>
  <si>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</si>
  <si>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</si>
  <si>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</si>
  <si>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</si>
  <si>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</si>
  <si>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</si>
  <si>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</si>
  <si>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</si>
  <si>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</si>
  <si>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</si>
  <si>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</si>
  <si>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</si>
  <si>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</si>
  <si>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</si>
  <si>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</si>
  <si>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</si>
  <si>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</si>
  <si>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</si>
  <si>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</si>
  <si>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</si>
  <si>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</si>
  <si>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</si>
  <si>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</si>
  <si>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</si>
  <si>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</si>
  <si>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</si>
  <si>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</si>
  <si>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</si>
  <si>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</si>
  <si>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</si>
  <si>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</si>
  <si>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</si>
  <si>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</si>
  <si>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</si>
  <si>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</si>
  <si>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</si>
  <si>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</si>
  <si>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</si>
  <si>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</si>
  <si>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</si>
  <si>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</si>
  <si>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</si>
  <si>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</si>
  <si>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</si>
  <si>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</si>
  <si>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</si>
  <si>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</si>
  <si>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</si>
  <si>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</si>
  <si>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</si>
  <si>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</si>
  <si>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</si>
  <si>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</si>
  <si>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</si>
  <si>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</si>
  <si>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</si>
  <si>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</si>
  <si>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</si>
  <si>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</si>
  <si>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</si>
  <si>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</si>
  <si>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</si>
  <si>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</si>
  <si>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</si>
  <si>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</si>
  <si>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</si>
  <si>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</si>
  <si>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</si>
  <si>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</si>
  <si>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</si>
  <si>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</si>
  <si>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</si>
  <si>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</si>
  <si>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</si>
  <si>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</si>
  <si>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</si>
  <si>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</si>
  <si>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</si>
  <si>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</si>
  <si>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</si>
  <si>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</si>
  <si>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</si>
  <si>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</si>
  <si>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</si>
  <si>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</si>
  <si>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</si>
  <si>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</si>
  <si>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</si>
  <si>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</si>
  <si>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</si>
  <si>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</si>
  <si>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</si>
  <si>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</si>
  <si>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</si>
  <si>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</si>
  <si>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</si>
  <si>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</si>
  <si>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</si>
  <si>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</si>
  <si>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</si>
  <si>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</si>
  <si>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</si>
  <si>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</si>
  <si>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</si>
  <si>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</si>
  <si>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</si>
  <si>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</si>
  <si>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</si>
  <si>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</si>
  <si>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</si>
  <si>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</si>
  <si>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</si>
  <si>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</si>
  <si>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</si>
  <si>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</si>
  <si>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</si>
  <si>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</si>
  <si>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</si>
  <si>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</si>
  <si>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</si>
  <si>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</si>
  <si>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</si>
  <si>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</si>
  <si>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</si>
  <si>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</si>
  <si>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</si>
  <si>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</si>
  <si>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</si>
  <si>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</si>
  <si>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</si>
  <si>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</si>
  <si>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</si>
  <si>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</si>
  <si>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</si>
  <si>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</si>
  <si>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</si>
  <si>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</si>
  <si>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</si>
  <si>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</si>
  <si>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</si>
  <si>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</si>
  <si>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</si>
  <si>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</si>
  <si>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</si>
  <si>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</si>
  <si>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</si>
  <si>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</si>
  <si>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</si>
  <si>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</si>
  <si>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</si>
  <si>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</si>
  <si>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</si>
  <si>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</si>
  <si>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</si>
  <si>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</si>
  <si>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</si>
  <si>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</si>
  <si>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</si>
  <si>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</si>
  <si>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</si>
  <si>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</si>
  <si>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</si>
  <si>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</si>
  <si>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</si>
  <si>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</si>
  <si>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</si>
  <si>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</si>
  <si>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</si>
  <si>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</si>
  <si>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</si>
  <si>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</si>
  <si>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</si>
  <si>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</si>
  <si>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</si>
  <si>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</si>
  <si>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</si>
  <si>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</si>
  <si>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</si>
  <si>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</si>
  <si>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</si>
  <si>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</si>
  <si>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</si>
  <si>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</si>
  <si>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</si>
  <si>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</si>
  <si>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</si>
  <si>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</si>
  <si>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</si>
  <si>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</si>
  <si>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</si>
  <si>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</si>
  <si>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</si>
  <si>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</si>
  <si>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</si>
  <si>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</si>
  <si>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</si>
  <si>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</si>
  <si>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</si>
  <si>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</si>
  <si>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</si>
  <si>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</si>
  <si>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</si>
  <si>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</si>
  <si>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</si>
  <si>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</si>
  <si>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</si>
  <si>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</si>
  <si>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</si>
  <si>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</si>
  <si>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</si>
  <si>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</si>
  <si>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</si>
  <si>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</si>
  <si>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</si>
  <si>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</si>
  <si>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</si>
  <si>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</si>
  <si>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</si>
  <si>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</si>
  <si>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</si>
  <si>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</si>
  <si>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</si>
  <si>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</si>
  <si>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</si>
  <si>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</si>
  <si>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</si>
  <si>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</si>
  <si>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</si>
  <si>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</si>
  <si>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</si>
  <si>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</si>
  <si>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</si>
  <si>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</si>
  <si>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</si>
  <si>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</si>
  <si>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</si>
  <si>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</si>
  <si>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</si>
  <si>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</si>
  <si>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</si>
  <si>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</si>
  <si>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</si>
  <si>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</si>
  <si>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</si>
  <si>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</si>
  <si>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</si>
  <si>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</si>
  <si>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</si>
  <si>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</si>
  <si>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</si>
  <si>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</si>
  <si>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</si>
  <si>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</si>
  <si>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</si>
  <si>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</si>
  <si>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</si>
  <si>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</si>
  <si>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</si>
  <si>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</si>
  <si>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</si>
  <si>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</si>
  <si>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</si>
  <si>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</si>
  <si>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</si>
  <si>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</si>
  <si>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</si>
  <si>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</si>
  <si>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</si>
  <si>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</si>
  <si>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</si>
  <si>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</si>
  <si>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</si>
  <si>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</si>
  <si>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</si>
  <si>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</si>
  <si>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</si>
  <si>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</si>
  <si>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</si>
  <si>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</si>
  <si>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</si>
  <si>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</si>
  <si>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</si>
  <si>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</si>
  <si>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</si>
  <si>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</si>
  <si>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</si>
  <si>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</si>
  <si>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</si>
  <si>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</si>
  <si>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</si>
  <si>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</si>
  <si>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</si>
  <si>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</si>
  <si>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</si>
  <si>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</si>
  <si>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</si>
  <si>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</si>
  <si>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</si>
  <si>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</si>
  <si>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</si>
  <si>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</si>
  <si>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</si>
  <si>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</si>
  <si>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</si>
  <si>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</si>
  <si>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</si>
  <si>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</si>
  <si>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</si>
  <si>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</si>
  <si>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</si>
  <si>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</si>
  <si>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</si>
  <si>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</si>
  <si>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</si>
  <si>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</si>
  <si>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</si>
  <si>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</si>
  <si>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</si>
  <si>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</si>
  <si>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</si>
  <si>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</si>
  <si>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</si>
  <si>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</si>
  <si>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</si>
  <si>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</si>
  <si>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</si>
  <si>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</si>
  <si>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</si>
  <si>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</si>
  <si>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</si>
  <si>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</si>
  <si>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</si>
  <si>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</si>
  <si>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</si>
  <si>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</si>
  <si>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</si>
  <si>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</si>
  <si>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</si>
  <si>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</si>
  <si>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</si>
  <si>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</si>
  <si>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</si>
  <si>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</si>
  <si>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</si>
  <si>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</si>
  <si>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</si>
  <si>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</si>
  <si>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</si>
  <si>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</si>
  <si>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</si>
  <si>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</si>
  <si>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</si>
  <si>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</si>
  <si>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</si>
  <si>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</si>
  <si>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</si>
  <si>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</si>
  <si>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</si>
  <si>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</si>
  <si>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</si>
  <si>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</si>
  <si>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</si>
  <si>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</si>
  <si>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</si>
  <si>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</si>
  <si>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</si>
  <si>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</si>
  <si>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</si>
  <si>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</si>
  <si>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</si>
  <si>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</si>
  <si>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</si>
  <si>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</si>
  <si>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</si>
  <si>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</si>
  <si>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</si>
  <si>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</si>
  <si>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</si>
  <si>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</si>
  <si>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</si>
  <si>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</si>
  <si>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</si>
  <si>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</si>
  <si>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</si>
  <si>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</si>
  <si>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</si>
  <si>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</si>
  <si>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</si>
  <si>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</si>
  <si>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</si>
  <si>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</si>
  <si>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</si>
  <si>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</si>
  <si>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</si>
  <si>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</si>
  <si>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</si>
  <si>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</si>
  <si>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</si>
  <si>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</si>
  <si>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</si>
  <si>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</si>
  <si>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</si>
  <si>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</si>
  <si>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</si>
  <si>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</si>
  <si>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</si>
  <si>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</si>
  <si>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</si>
  <si>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</si>
  <si>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</si>
  <si>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</si>
  <si>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</si>
  <si>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</si>
  <si>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</si>
  <si>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</si>
  <si>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</si>
  <si>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</si>
  <si>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</si>
  <si>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</si>
  <si>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</si>
  <si>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</si>
  <si>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</si>
  <si>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</si>
  <si>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</si>
  <si>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</si>
  <si>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</si>
  <si>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</si>
  <si>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</si>
  <si>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</si>
  <si>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</si>
  <si>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</si>
  <si>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</si>
  <si>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</si>
  <si>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</si>
  <si>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</si>
  <si>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</si>
  <si>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</si>
  <si>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</si>
  <si>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</si>
  <si>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</si>
  <si>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</si>
  <si>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</si>
  <si>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</si>
  <si>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</si>
  <si>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</si>
  <si>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</si>
  <si>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</si>
  <si>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</si>
  <si>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</si>
  <si>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</si>
  <si>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</si>
  <si>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</si>
  <si>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</si>
  <si>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</si>
  <si>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</si>
  <si>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</si>
  <si>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</si>
  <si>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</si>
  <si>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</si>
  <si>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</si>
  <si>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</si>
  <si>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</si>
  <si>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</si>
  <si>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</si>
  <si>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</si>
  <si>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</si>
  <si>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</si>
  <si>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</si>
  <si>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</si>
  <si>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</si>
  <si>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</si>
  <si>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</si>
  <si>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</si>
  <si>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</si>
  <si>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</si>
  <si>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</si>
  <si>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</si>
  <si>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</si>
  <si>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</si>
  <si>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</si>
  <si>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</si>
  <si>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</si>
  <si>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</si>
  <si>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</si>
  <si>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</si>
  <si>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</si>
  <si>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</si>
  <si>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</si>
  <si>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</si>
  <si>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</si>
  <si>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</si>
  <si>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</si>
  <si>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</si>
  <si>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</si>
  <si>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</si>
  <si>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</si>
  <si>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</si>
  <si>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</si>
  <si>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</si>
  <si>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</si>
  <si>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</si>
  <si>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</si>
  <si>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</si>
  <si>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</si>
  <si>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</si>
  <si>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</si>
  <si>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</si>
  <si>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</si>
  <si>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</si>
  <si>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</si>
  <si>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</si>
  <si>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</si>
  <si>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</si>
  <si>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</si>
  <si>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</si>
  <si>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</si>
  <si>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</si>
  <si>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</si>
  <si>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</si>
  <si>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</si>
  <si>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</si>
  <si>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</si>
  <si>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</si>
  <si>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</si>
  <si>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</si>
  <si>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</si>
  <si>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</si>
  <si>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</si>
  <si>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</si>
  <si>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</si>
  <si>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</si>
  <si>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</si>
  <si>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</si>
  <si>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</si>
  <si>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</si>
  <si>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</si>
  <si>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</si>
  <si>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</si>
  <si>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</si>
  <si>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</si>
  <si>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</si>
  <si>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</si>
  <si>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</si>
  <si>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</si>
  <si>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</si>
  <si>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</si>
  <si>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</si>
  <si>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</si>
  <si>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</si>
  <si>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</si>
  <si>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</si>
  <si>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</si>
  <si>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</si>
  <si>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</si>
  <si>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</si>
  <si>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</si>
  <si>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</si>
  <si>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</si>
  <si>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</si>
  <si>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</si>
  <si>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</si>
  <si>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</si>
  <si>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</si>
  <si>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</si>
  <si>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</si>
  <si>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</si>
  <si>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</si>
  <si>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</si>
  <si>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</si>
  <si>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</si>
  <si>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</si>
  <si>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</si>
  <si>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</si>
  <si>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</si>
  <si>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</si>
  <si>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</si>
  <si>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</si>
  <si>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</si>
  <si>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</si>
  <si>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</si>
  <si>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</si>
  <si>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</si>
  <si>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</si>
  <si>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</si>
  <si>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</si>
  <si>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</si>
  <si>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</si>
  <si>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</si>
  <si>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</si>
  <si>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</si>
  <si>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</si>
  <si>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</si>
  <si>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</si>
  <si>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</si>
  <si>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</si>
  <si>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</si>
  <si>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</si>
  <si>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</si>
  <si>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</si>
  <si>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</si>
  <si>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</si>
  <si>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</si>
  <si>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</si>
  <si>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</si>
  <si>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</si>
  <si>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</si>
  <si>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</si>
  <si>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</si>
  <si>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</si>
  <si>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</si>
  <si>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</si>
  <si>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</si>
  <si>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</si>
  <si>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</si>
  <si>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</si>
  <si>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</si>
  <si>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</si>
  <si>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</si>
  <si>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</si>
  <si>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</si>
  <si>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</si>
  <si>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</si>
  <si>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</si>
  <si>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</si>
  <si>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</si>
  <si>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</si>
  <si>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</si>
  <si>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</si>
  <si>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</si>
  <si>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</si>
  <si>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</si>
  <si>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</si>
  <si>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</si>
  <si>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</si>
  <si>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</si>
  <si>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</si>
  <si>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</si>
  <si>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</si>
  <si>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</si>
  <si>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</si>
  <si>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</si>
  <si>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</si>
  <si>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</si>
  <si>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</si>
  <si>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</si>
  <si>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</si>
  <si>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</si>
  <si>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</si>
  <si>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</si>
  <si>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</si>
  <si>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</si>
  <si>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</si>
  <si>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</si>
  <si>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</si>
  <si>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</si>
  <si>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</si>
  <si>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</si>
  <si>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</si>
  <si>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</si>
  <si>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</si>
  <si>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</si>
  <si>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</si>
  <si>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</si>
  <si>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</si>
  <si>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</si>
  <si>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</si>
  <si>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</si>
  <si>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</si>
  <si>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</si>
  <si>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</si>
  <si>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</si>
  <si>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</si>
  <si>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</si>
  <si>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</si>
  <si>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</si>
  <si>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</si>
  <si>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</si>
  <si>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</si>
  <si>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</si>
  <si>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</si>
  <si>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</si>
  <si>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</si>
  <si>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</si>
  <si>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</si>
  <si>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</si>
  <si>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</si>
  <si>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</si>
  <si>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</si>
  <si>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</si>
  <si>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</si>
  <si>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</si>
  <si>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</si>
  <si>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</si>
  <si>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</si>
  <si>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</si>
  <si>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</si>
  <si>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</si>
  <si>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</si>
  <si>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</si>
  <si>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</si>
  <si>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</si>
  <si>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</si>
  <si>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</si>
  <si>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</si>
  <si>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</si>
  <si>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</si>
  <si>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</si>
  <si>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</si>
  <si>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</si>
  <si>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</si>
  <si>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</si>
  <si>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</si>
  <si>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</si>
  <si>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</si>
  <si>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</si>
  <si>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</si>
  <si>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</si>
  <si>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</si>
  <si>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</si>
  <si>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</si>
  <si>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</si>
  <si>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</si>
  <si>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</si>
  <si>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</si>
  <si>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</si>
  <si>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</si>
  <si>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</si>
  <si>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</si>
  <si>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</si>
  <si>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</si>
  <si>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</si>
  <si>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</si>
  <si>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</si>
  <si>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</si>
  <si>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</si>
  <si>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</si>
  <si>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</si>
  <si>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</si>
  <si>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</si>
  <si>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</si>
  <si>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</si>
  <si>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</si>
  <si>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</si>
  <si>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</si>
  <si>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</si>
  <si>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</si>
  <si>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</si>
  <si>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</si>
  <si>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</si>
  <si>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</si>
  <si>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</si>
  <si>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</si>
  <si>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</si>
  <si>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</si>
  <si>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</si>
  <si>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</si>
  <si>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</si>
  <si>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</si>
  <si>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</si>
  <si>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</si>
  <si>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</si>
  <si>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</si>
  <si>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</si>
  <si>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</si>
  <si>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</si>
  <si>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</si>
  <si>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</si>
  <si>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</si>
  <si>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</si>
  <si>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</si>
  <si>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</si>
  <si>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</si>
  <si>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</si>
  <si>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</si>
  <si>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</si>
  <si>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</si>
  <si>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</si>
  <si>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</si>
  <si>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</si>
  <si>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</si>
  <si>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</si>
  <si>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</si>
  <si>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</si>
  <si>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</si>
  <si>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</si>
  <si>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</si>
  <si>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</si>
  <si>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</si>
  <si>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</si>
  <si>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</si>
  <si>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</si>
  <si>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</si>
  <si>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</si>
  <si>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</si>
  <si>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</si>
  <si>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</si>
  <si>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</si>
  <si>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</si>
  <si>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</si>
  <si>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</si>
  <si>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</si>
  <si>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</si>
  <si>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</si>
  <si>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</si>
  <si>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</si>
  <si>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</si>
  <si>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</si>
  <si>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</si>
  <si>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</si>
  <si>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</si>
  <si>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</si>
  <si>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</si>
  <si>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</si>
  <si>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</si>
  <si>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</si>
  <si>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</si>
  <si>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</si>
  <si>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</si>
  <si>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</si>
  <si>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</si>
  <si>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</si>
  <si>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</si>
  <si>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</si>
  <si>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</si>
  <si>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</si>
  <si>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</si>
  <si>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</si>
  <si>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</si>
  <si>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</si>
  <si>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</si>
  <si>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</si>
  <si>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</si>
  <si>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</si>
  <si>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</si>
  <si>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</si>
  <si>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</si>
  <si>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</si>
  <si>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</si>
  <si>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</si>
  <si>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</si>
  <si>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</si>
  <si>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</si>
  <si>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</si>
  <si>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</si>
  <si>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</si>
  <si>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</si>
  <si>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</si>
  <si>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</si>
  <si>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</si>
  <si>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</si>
  <si>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</si>
  <si>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</si>
  <si>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</si>
  <si>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</si>
  <si>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</si>
  <si>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</si>
  <si>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</si>
  <si>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</si>
  <si>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</si>
  <si>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</si>
  <si>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</si>
  <si>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</si>
  <si>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</si>
  <si>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</si>
  <si>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</si>
  <si>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</si>
  <si>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</si>
  <si>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</si>
  <si>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</si>
  <si>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</si>
  <si>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</si>
  <si>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</si>
  <si>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</si>
  <si>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</si>
  <si>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</si>
  <si>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</si>
  <si>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</si>
  <si>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</si>
  <si>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</si>
  <si>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</si>
  <si>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</si>
  <si>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</si>
  <si>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</si>
  <si>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</si>
  <si>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</si>
  <si>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</si>
  <si>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</si>
  <si>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</si>
  <si>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</si>
  <si>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</si>
  <si>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</si>
  <si>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</si>
  <si>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</si>
  <si>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</si>
  <si>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</si>
  <si>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</si>
  <si>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</si>
  <si>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</si>
  <si>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</si>
  <si>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</si>
  <si>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</si>
  <si>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</si>
  <si>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</si>
  <si>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</si>
  <si>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</si>
  <si>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</si>
  <si>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</si>
  <si>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</si>
  <si>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</si>
  <si>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</si>
  <si>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</si>
  <si>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</si>
  <si>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</si>
  <si>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</si>
  <si>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</si>
  <si>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</si>
  <si>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</si>
  <si>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</si>
  <si>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</si>
  <si>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</si>
  <si>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</si>
  <si>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</si>
  <si>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</si>
  <si>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</si>
  <si>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</si>
  <si>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</si>
  <si>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</si>
  <si>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</si>
  <si>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</si>
  <si>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</si>
  <si>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</si>
  <si>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</si>
  <si>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</si>
  <si>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</si>
  <si>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</si>
  <si>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</si>
  <si>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</si>
  <si>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</si>
  <si>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</si>
  <si>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</si>
  <si>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</si>
  <si>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</si>
  <si>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</si>
  <si>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</si>
  <si>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</si>
  <si>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</si>
  <si>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</si>
  <si>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</si>
  <si>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</si>
  <si>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</si>
  <si>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</si>
  <si>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</si>
  <si>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</si>
  <si>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</si>
  <si>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</si>
  <si>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</si>
  <si>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</si>
  <si>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</si>
  <si>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</si>
  <si>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</si>
  <si>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</si>
  <si>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</si>
  <si>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</si>
  <si>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</si>
  <si>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</si>
  <si>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</si>
  <si>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</si>
  <si>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</si>
  <si>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</si>
  <si>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</si>
  <si>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</si>
  <si>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</si>
  <si>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</si>
  <si>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</si>
  <si>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</si>
  <si>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</si>
  <si>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</si>
  <si>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</si>
  <si>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</si>
  <si>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</si>
  <si>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</si>
  <si>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</si>
  <si>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</si>
  <si>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</si>
  <si>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</si>
  <si>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</si>
  <si>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</si>
  <si>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</si>
  <si>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</si>
  <si>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</si>
  <si>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</si>
  <si>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</si>
  <si>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</si>
  <si>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</si>
  <si>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</si>
  <si>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</si>
  <si>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</si>
  <si>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</si>
  <si>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</si>
  <si>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</si>
  <si>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</si>
  <si>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</si>
  <si>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</si>
  <si>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</si>
  <si>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</si>
  <si>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</si>
  <si>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</si>
  <si>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</si>
  <si>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</si>
  <si>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</si>
  <si>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</si>
  <si>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</si>
  <si>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</si>
  <si>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</si>
  <si>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2021-76-10001861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</si>
  <si>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</si>
  <si>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</si>
  <si>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</si>
  <si>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</si>
  <si>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</si>
  <si>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</si>
  <si>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</si>
  <si>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</si>
  <si>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</si>
  <si>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</si>
  <si>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</si>
  <si>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</si>
  <si>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</si>
  <si>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</si>
  <si>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</si>
  <si>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</si>
  <si>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</si>
  <si>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</si>
  <si>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</si>
  <si>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</si>
  <si>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</si>
  <si>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</si>
  <si>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</si>
  <si>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</si>
  <si>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</si>
  <si>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</si>
  <si>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</si>
  <si>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</si>
  <si>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</si>
  <si>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</si>
  <si>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</si>
  <si>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</si>
  <si>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</si>
  <si>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</si>
  <si>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</si>
  <si>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</si>
  <si>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</si>
  <si>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</si>
  <si>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</si>
  <si>
    <t>5856-50 CAMARA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</si>
</sst>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2" zoomScale="85" zoomScaleNormal="85"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8" t="str">
        <f>HYPERLINK("#MI_Oferente_Singular!A114","CAPACIDAD RESIDUAL")</f>
        <v>CAPACIDAD RESIDUAL</v>
      </c>
      <c r="F8" s="229"/>
      <c r="G8" s="230"/>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8" t="str">
        <f>HYPERLINK("#MI_Oferente_Singular!A162","TALENTO HUMANO")</f>
        <v>TALENTO HUMANO</v>
      </c>
      <c r="F9" s="229"/>
      <c r="G9" s="230"/>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8" t="str">
        <f>HYPERLINK("#MI_Oferente_Singular!F162","INFRAESTRUCTURA")</f>
        <v>INFRAESTRUCTURA</v>
      </c>
      <c r="F10" s="229"/>
      <c r="G10" s="230"/>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2680</v>
      </c>
      <c r="D15" s="35"/>
      <c r="E15" s="35"/>
      <c r="F15" s="5"/>
      <c r="G15" s="32" t="s">
        <v>1168</v>
      </c>
      <c r="H15" s="100" t="s">
        <v>1033</v>
      </c>
      <c r="I15" s="32" t="s">
        <v>2624</v>
      </c>
      <c r="J15" s="105" t="s">
        <v>2626</v>
      </c>
      <c r="L15" s="212" t="s">
        <v>8</v>
      </c>
      <c r="M15" s="21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31"/>
      <c r="I20" s="136" t="s">
        <v>1155</v>
      </c>
      <c r="J20" s="137" t="s">
        <v>1048</v>
      </c>
      <c r="K20" s="138">
        <v>1401698704</v>
      </c>
      <c r="L20" s="139"/>
      <c r="M20" s="139">
        <v>44561</v>
      </c>
      <c r="N20" s="122">
        <f>+(M20-L20)/30</f>
        <v>1485.3666666666666</v>
      </c>
      <c r="O20" s="125"/>
      <c r="U20" s="121"/>
      <c r="V20" s="102">
        <f ca="1">NOW()</f>
        <v>44192.940289004633</v>
      </c>
      <c r="W20" s="102">
        <f ca="1">NOW()</f>
        <v>44192.940289004633</v>
      </c>
    </row>
    <row r="21" spans="1:23" ht="30" customHeight="1" outlineLevel="1" x14ac:dyDescent="0.25">
      <c r="A21" s="9"/>
      <c r="B21" s="69"/>
      <c r="C21" s="5"/>
      <c r="D21" s="5"/>
      <c r="E21" s="5"/>
      <c r="F21" s="5"/>
      <c r="G21" s="5"/>
      <c r="H21" s="68"/>
      <c r="I21" s="136"/>
      <c r="J21" s="137"/>
      <c r="K21" s="138"/>
      <c r="L21" s="139"/>
      <c r="M21" s="139"/>
      <c r="N21" s="122">
        <f t="shared" ref="N21:N35" si="0">+(M21-L21)/30</f>
        <v>0</v>
      </c>
      <c r="O21" s="126"/>
    </row>
    <row r="22" spans="1:23" ht="30" customHeight="1" outlineLevel="1" x14ac:dyDescent="0.25">
      <c r="A22" s="9"/>
      <c r="B22" s="69"/>
      <c r="C22" s="5"/>
      <c r="D22" s="5"/>
      <c r="E22" s="5"/>
      <c r="F22" s="5"/>
      <c r="G22" s="5"/>
      <c r="H22" s="68"/>
      <c r="I22" s="136"/>
      <c r="J22" s="137"/>
      <c r="K22" s="138"/>
      <c r="L22" s="139"/>
      <c r="M22" s="139"/>
      <c r="N22" s="123">
        <f t="shared" ref="N22:N33" si="1">+(M22-L22)/30</f>
        <v>0</v>
      </c>
      <c r="O22" s="126"/>
    </row>
    <row r="23" spans="1:23" ht="30" customHeight="1" outlineLevel="1" x14ac:dyDescent="0.25">
      <c r="A23" s="9"/>
      <c r="B23" s="99"/>
      <c r="C23" s="21"/>
      <c r="D23" s="21"/>
      <c r="E23" s="21"/>
      <c r="F23" s="5"/>
      <c r="G23" s="5"/>
      <c r="H23" s="68"/>
      <c r="I23" s="136"/>
      <c r="J23" s="137"/>
      <c r="K23" s="138"/>
      <c r="L23" s="139"/>
      <c r="M23" s="139"/>
      <c r="N23" s="123">
        <f t="shared" si="1"/>
        <v>0</v>
      </c>
      <c r="O23" s="126"/>
      <c r="Q23" s="101"/>
      <c r="R23" s="55"/>
      <c r="S23" s="102"/>
      <c r="T23" s="102"/>
    </row>
    <row r="24" spans="1:23" ht="30" customHeight="1" outlineLevel="1" x14ac:dyDescent="0.25">
      <c r="A24" s="9"/>
      <c r="B24" s="99"/>
      <c r="C24" s="21"/>
      <c r="D24" s="21"/>
      <c r="E24" s="21"/>
      <c r="F24" s="5"/>
      <c r="G24" s="5"/>
      <c r="H24" s="68"/>
      <c r="I24" s="136"/>
      <c r="J24" s="137"/>
      <c r="K24" s="138"/>
      <c r="L24" s="139"/>
      <c r="M24" s="139"/>
      <c r="N24" s="123">
        <f t="shared" si="1"/>
        <v>0</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6"/>
      <c r="I37" s="117"/>
      <c r="J37" s="117"/>
      <c r="K37" s="117"/>
      <c r="L37" s="117"/>
      <c r="M37" s="117"/>
      <c r="N37" s="117"/>
      <c r="O37" s="118"/>
    </row>
    <row r="38" spans="1:16" ht="21" customHeight="1" x14ac:dyDescent="0.25">
      <c r="A38" s="9"/>
      <c r="B38" s="226" t="str">
        <f>VLOOKUP(B20,EAS!A2:B1439,2,0)</f>
        <v>FUNDACION SOCIAL Y CULTURAL SAN ANTONIO DE PADUA</v>
      </c>
      <c r="C38" s="226"/>
      <c r="D38" s="226"/>
      <c r="E38" s="226"/>
      <c r="F38" s="226"/>
      <c r="G38" s="5"/>
      <c r="H38" s="119"/>
      <c r="I38" s="235" t="s">
        <v>7</v>
      </c>
      <c r="J38" s="235"/>
      <c r="K38" s="235"/>
      <c r="L38" s="235"/>
      <c r="M38" s="235"/>
      <c r="N38" s="235"/>
      <c r="O38" s="120"/>
    </row>
    <row r="39" spans="1:16" ht="42.95" customHeight="1" thickBot="1" x14ac:dyDescent="0.3">
      <c r="A39" s="10"/>
      <c r="B39" s="11"/>
      <c r="C39" s="11"/>
      <c r="D39" s="11"/>
      <c r="E39" s="11"/>
      <c r="F39" s="11"/>
      <c r="G39" s="11"/>
      <c r="H39" s="10"/>
      <c r="I39" s="221" t="s">
        <v>2681</v>
      </c>
      <c r="J39" s="221"/>
      <c r="K39" s="221"/>
      <c r="L39" s="221"/>
      <c r="M39" s="221"/>
      <c r="N39" s="221"/>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4"/>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4"/>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2682</v>
      </c>
      <c r="C48" s="111" t="s">
        <v>31</v>
      </c>
      <c r="D48" s="108" t="s">
        <v>2683</v>
      </c>
      <c r="E48" s="132">
        <v>42398</v>
      </c>
      <c r="F48" s="132">
        <v>42719</v>
      </c>
      <c r="G48" s="147">
        <f>IF(AND(E48&lt;&gt;"",F48&lt;&gt;""),((F48-E48)/30),"")</f>
        <v>10.7</v>
      </c>
      <c r="H48" s="109" t="s">
        <v>2692</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2682</v>
      </c>
      <c r="C49" s="111" t="s">
        <v>31</v>
      </c>
      <c r="D49" s="108" t="s">
        <v>2685</v>
      </c>
      <c r="E49" s="132">
        <v>42718</v>
      </c>
      <c r="F49" s="132">
        <v>42979</v>
      </c>
      <c r="G49" s="147">
        <f t="shared" ref="G49:G50" si="2">IF(AND(E49&lt;&gt;"",F49&lt;&gt;""),((F49-E49)/30),"")</f>
        <v>8.6999999999999993</v>
      </c>
      <c r="H49" s="109" t="s">
        <v>2692</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2682</v>
      </c>
      <c r="C50" s="111" t="s">
        <v>31</v>
      </c>
      <c r="D50" s="108" t="s">
        <v>2685</v>
      </c>
      <c r="E50" s="132">
        <v>42718</v>
      </c>
      <c r="F50" s="132">
        <v>42979</v>
      </c>
      <c r="G50" s="147">
        <f t="shared" si="2"/>
        <v>8.6999999999999993</v>
      </c>
      <c r="H50" s="109" t="s">
        <v>2692</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2682</v>
      </c>
      <c r="C51" s="111" t="s">
        <v>31</v>
      </c>
      <c r="D51" s="108" t="s">
        <v>2686</v>
      </c>
      <c r="E51" s="132">
        <v>42979</v>
      </c>
      <c r="F51" s="132">
        <v>43084</v>
      </c>
      <c r="G51" s="147">
        <f t="shared" ref="G51:G107" si="3">IF(AND(E51&lt;&gt;"",F51&lt;&gt;""),((F51-E51)/30),"")</f>
        <v>3.5</v>
      </c>
      <c r="H51" s="109" t="s">
        <v>2692</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2682</v>
      </c>
      <c r="C52" s="111" t="s">
        <v>31</v>
      </c>
      <c r="D52" s="108" t="s">
        <v>2686</v>
      </c>
      <c r="E52" s="132">
        <v>42979</v>
      </c>
      <c r="F52" s="132">
        <v>43084</v>
      </c>
      <c r="G52" s="147">
        <f t="shared" si="3"/>
        <v>3.5</v>
      </c>
      <c r="H52" s="109" t="s">
        <v>2692</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2682</v>
      </c>
      <c r="C53" s="111" t="s">
        <v>31</v>
      </c>
      <c r="D53" s="108" t="s">
        <v>2687</v>
      </c>
      <c r="E53" s="132">
        <v>43085</v>
      </c>
      <c r="F53" s="132">
        <v>43312</v>
      </c>
      <c r="G53" s="147">
        <f t="shared" si="3"/>
        <v>7.5666666666666664</v>
      </c>
      <c r="H53" s="109" t="s">
        <v>2692</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2682</v>
      </c>
      <c r="C54" s="111" t="s">
        <v>31</v>
      </c>
      <c r="D54" s="108" t="s">
        <v>2687</v>
      </c>
      <c r="E54" s="132">
        <v>43085</v>
      </c>
      <c r="F54" s="132">
        <v>43312</v>
      </c>
      <c r="G54" s="147">
        <f t="shared" si="3"/>
        <v>7.5666666666666664</v>
      </c>
      <c r="H54" s="109" t="s">
        <v>2692</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2682</v>
      </c>
      <c r="C55" s="111" t="s">
        <v>31</v>
      </c>
      <c r="D55" s="108" t="s">
        <v>2688</v>
      </c>
      <c r="E55" s="132">
        <v>43313</v>
      </c>
      <c r="F55" s="132">
        <v>43441</v>
      </c>
      <c r="G55" s="147">
        <f t="shared" si="3"/>
        <v>4.2666666666666666</v>
      </c>
      <c r="H55" s="109" t="s">
        <v>2692</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2682</v>
      </c>
      <c r="C56" s="111" t="s">
        <v>31</v>
      </c>
      <c r="D56" s="108" t="s">
        <v>2688</v>
      </c>
      <c r="E56" s="132">
        <v>43313</v>
      </c>
      <c r="F56" s="132">
        <v>43441</v>
      </c>
      <c r="G56" s="147">
        <f t="shared" si="3"/>
        <v>4.2666666666666666</v>
      </c>
      <c r="H56" s="109" t="s">
        <v>2692</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2682</v>
      </c>
      <c r="C57" s="111" t="s">
        <v>31</v>
      </c>
      <c r="D57" s="108" t="s">
        <v>2689</v>
      </c>
      <c r="E57" s="132">
        <v>43486</v>
      </c>
      <c r="F57" s="132">
        <v>43812</v>
      </c>
      <c r="G57" s="147">
        <f t="shared" si="3"/>
        <v>10.866666666666667</v>
      </c>
      <c r="H57" s="109" t="s">
        <v>2692</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2682</v>
      </c>
      <c r="C58" s="111" t="s">
        <v>31</v>
      </c>
      <c r="D58" s="108" t="s">
        <v>2689</v>
      </c>
      <c r="E58" s="132">
        <v>43486</v>
      </c>
      <c r="F58" s="132">
        <v>43812</v>
      </c>
      <c r="G58" s="147">
        <f t="shared" si="3"/>
        <v>10.866666666666667</v>
      </c>
      <c r="H58" s="109" t="s">
        <v>2692</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2682</v>
      </c>
      <c r="C59" s="111" t="s">
        <v>31</v>
      </c>
      <c r="D59" s="108" t="s">
        <v>2689</v>
      </c>
      <c r="E59" s="132">
        <v>43486</v>
      </c>
      <c r="F59" s="132">
        <v>43812</v>
      </c>
      <c r="G59" s="147">
        <f t="shared" si="3"/>
        <v>10.866666666666667</v>
      </c>
      <c r="H59" s="109" t="s">
        <v>2692</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2682</v>
      </c>
      <c r="C60" s="111" t="s">
        <v>31</v>
      </c>
      <c r="D60" s="108" t="s">
        <v>2691</v>
      </c>
      <c r="E60" s="132">
        <v>43922</v>
      </c>
      <c r="F60" s="132">
        <v>44165</v>
      </c>
      <c r="G60" s="147">
        <f t="shared" si="3"/>
        <v>8.1</v>
      </c>
      <c r="H60" s="109" t="s">
        <v>2693</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2682</v>
      </c>
      <c r="C61" s="111" t="s">
        <v>31</v>
      </c>
      <c r="D61" s="108" t="s">
        <v>2691</v>
      </c>
      <c r="E61" s="132">
        <v>43922</v>
      </c>
      <c r="F61" s="132">
        <v>44165</v>
      </c>
      <c r="G61" s="147">
        <f t="shared" si="3"/>
        <v>8.1</v>
      </c>
      <c r="H61" s="109" t="s">
        <v>2692</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2682</v>
      </c>
      <c r="C62" s="111" t="s">
        <v>31</v>
      </c>
      <c r="D62" s="108" t="s">
        <v>2691</v>
      </c>
      <c r="E62" s="132">
        <v>43922</v>
      </c>
      <c r="F62" s="132">
        <v>44165</v>
      </c>
      <c r="G62" s="147">
        <f t="shared" si="3"/>
        <v>8.1</v>
      </c>
      <c r="H62" s="109" t="s">
        <v>2692</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2682</v>
      </c>
      <c r="C63" s="111" t="s">
        <v>31</v>
      </c>
      <c r="D63" s="108" t="s">
        <v>2691</v>
      </c>
      <c r="E63" s="132">
        <v>43922</v>
      </c>
      <c r="F63" s="132">
        <v>44165</v>
      </c>
      <c r="G63" s="147">
        <f t="shared" si="3"/>
        <v>8.1</v>
      </c>
      <c r="H63" s="109" t="s">
        <v>2692</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2682</v>
      </c>
      <c r="C64" s="111" t="s">
        <v>31</v>
      </c>
      <c r="D64" s="108" t="s">
        <v>2691</v>
      </c>
      <c r="E64" s="132">
        <v>43922</v>
      </c>
      <c r="F64" s="132">
        <v>44165</v>
      </c>
      <c r="G64" s="147">
        <f t="shared" si="3"/>
        <v>8.1</v>
      </c>
      <c r="H64" s="109" t="s">
        <v>2692</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2682</v>
      </c>
      <c r="C65" s="111" t="s">
        <v>31</v>
      </c>
      <c r="D65" s="108" t="s">
        <v>2691</v>
      </c>
      <c r="E65" s="132">
        <v>43922</v>
      </c>
      <c r="F65" s="132">
        <v>44165</v>
      </c>
      <c r="G65" s="147">
        <f t="shared" si="3"/>
        <v>8.1</v>
      </c>
      <c r="H65" s="109" t="s">
        <v>2692</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2682</v>
      </c>
      <c r="C66" s="111" t="s">
        <v>31</v>
      </c>
      <c r="D66" s="108" t="s">
        <v>2684</v>
      </c>
      <c r="E66" s="132">
        <v>42634</v>
      </c>
      <c r="F66" s="132">
        <v>42719</v>
      </c>
      <c r="G66" s="147">
        <f t="shared" si="3"/>
        <v>2.8333333333333335</v>
      </c>
      <c r="H66" s="109" t="s">
        <v>2692</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2682</v>
      </c>
      <c r="C67" s="111" t="s">
        <v>31</v>
      </c>
      <c r="D67" s="108" t="s">
        <v>2690</v>
      </c>
      <c r="E67" s="132">
        <v>43734</v>
      </c>
      <c r="F67" s="132">
        <v>43819</v>
      </c>
      <c r="G67" s="147">
        <f t="shared" si="3"/>
        <v>2.8333333333333335</v>
      </c>
      <c r="H67" s="109" t="s">
        <v>2692</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2704</v>
      </c>
      <c r="C68" s="111" t="s">
        <v>32</v>
      </c>
      <c r="D68" s="108" t="s">
        <v>2705</v>
      </c>
      <c r="E68" s="132">
        <v>37636</v>
      </c>
      <c r="F68" s="132">
        <v>37970</v>
      </c>
      <c r="G68" s="147">
        <f t="shared" si="3"/>
        <v>11.133333333333333</v>
      </c>
      <c r="H68" s="109" t="s">
        <v>2713</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2704</v>
      </c>
      <c r="C69" s="111" t="s">
        <v>32</v>
      </c>
      <c r="D69" s="108" t="s">
        <v>2705</v>
      </c>
      <c r="E69" s="132">
        <v>37636</v>
      </c>
      <c r="F69" s="132">
        <v>37970</v>
      </c>
      <c r="G69" s="147">
        <f t="shared" si="3"/>
        <v>11.133333333333333</v>
      </c>
      <c r="H69" s="109" t="s">
        <v>2713</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2704</v>
      </c>
      <c r="C70" s="111" t="s">
        <v>32</v>
      </c>
      <c r="D70" s="108" t="s">
        <v>2705</v>
      </c>
      <c r="E70" s="132">
        <v>37636</v>
      </c>
      <c r="F70" s="132">
        <v>37970</v>
      </c>
      <c r="G70" s="147">
        <f t="shared" si="3"/>
        <v>11.133333333333333</v>
      </c>
      <c r="H70" s="109" t="s">
        <v>2713</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2704</v>
      </c>
      <c r="C71" s="111" t="s">
        <v>32</v>
      </c>
      <c r="D71" s="108" t="s">
        <v>2705</v>
      </c>
      <c r="E71" s="132">
        <v>37636</v>
      </c>
      <c r="F71" s="132">
        <v>37970</v>
      </c>
      <c r="G71" s="147">
        <f t="shared" si="3"/>
        <v>11.133333333333333</v>
      </c>
      <c r="H71" s="109" t="s">
        <v>2713</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2704</v>
      </c>
      <c r="C72" s="111" t="s">
        <v>32</v>
      </c>
      <c r="D72" s="108" t="s">
        <v>2705</v>
      </c>
      <c r="E72" s="132">
        <v>37636</v>
      </c>
      <c r="F72" s="132">
        <v>37970</v>
      </c>
      <c r="G72" s="147">
        <f t="shared" si="3"/>
        <v>11.133333333333333</v>
      </c>
      <c r="H72" s="109" t="s">
        <v>2713</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2704</v>
      </c>
      <c r="C73" s="111" t="s">
        <v>32</v>
      </c>
      <c r="D73" s="108" t="s">
        <v>2706</v>
      </c>
      <c r="E73" s="132">
        <v>38001</v>
      </c>
      <c r="F73" s="132">
        <v>38341</v>
      </c>
      <c r="G73" s="147">
        <f t="shared" si="3"/>
        <v>11.333333333333334</v>
      </c>
      <c r="H73" s="109" t="s">
        <v>2714</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2704</v>
      </c>
      <c r="C74" s="111" t="s">
        <v>32</v>
      </c>
      <c r="D74" s="108" t="s">
        <v>2706</v>
      </c>
      <c r="E74" s="132">
        <v>38001</v>
      </c>
      <c r="F74" s="132">
        <v>38341</v>
      </c>
      <c r="G74" s="147">
        <f t="shared" si="3"/>
        <v>11.333333333333334</v>
      </c>
      <c r="H74" s="109" t="s">
        <v>2714</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2704</v>
      </c>
      <c r="C75" s="111" t="s">
        <v>32</v>
      </c>
      <c r="D75" s="108" t="s">
        <v>2706</v>
      </c>
      <c r="E75" s="132">
        <v>38001</v>
      </c>
      <c r="F75" s="132">
        <v>38341</v>
      </c>
      <c r="G75" s="147">
        <f t="shared" si="3"/>
        <v>11.333333333333334</v>
      </c>
      <c r="H75" s="109" t="s">
        <v>2714</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2704</v>
      </c>
      <c r="C76" s="111" t="s">
        <v>32</v>
      </c>
      <c r="D76" s="108" t="s">
        <v>2706</v>
      </c>
      <c r="E76" s="132">
        <v>38001</v>
      </c>
      <c r="F76" s="132">
        <v>38341</v>
      </c>
      <c r="G76" s="147">
        <f t="shared" si="3"/>
        <v>11.333333333333334</v>
      </c>
      <c r="H76" s="109" t="s">
        <v>2714</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2704</v>
      </c>
      <c r="C77" s="111" t="s">
        <v>32</v>
      </c>
      <c r="D77" s="108" t="s">
        <v>2706</v>
      </c>
      <c r="E77" s="132">
        <v>38001</v>
      </c>
      <c r="F77" s="132">
        <v>38341</v>
      </c>
      <c r="G77" s="147">
        <f t="shared" si="3"/>
        <v>11.333333333333334</v>
      </c>
      <c r="H77" s="109" t="s">
        <v>2714</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2704</v>
      </c>
      <c r="C78" s="111" t="s">
        <v>32</v>
      </c>
      <c r="D78" s="108" t="s">
        <v>2707</v>
      </c>
      <c r="E78" s="132">
        <v>38367</v>
      </c>
      <c r="F78" s="132">
        <v>38706</v>
      </c>
      <c r="G78" s="147">
        <f t="shared" si="3"/>
        <v>11.3</v>
      </c>
      <c r="H78" s="109" t="s">
        <v>2715</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2704</v>
      </c>
      <c r="C79" s="111" t="s">
        <v>32</v>
      </c>
      <c r="D79" s="108" t="s">
        <v>2707</v>
      </c>
      <c r="E79" s="132">
        <v>38367</v>
      </c>
      <c r="F79" s="132">
        <v>38706</v>
      </c>
      <c r="G79" s="147">
        <f t="shared" si="3"/>
        <v>11.3</v>
      </c>
      <c r="H79" s="109" t="s">
        <v>2715</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2704</v>
      </c>
      <c r="C80" s="111" t="s">
        <v>32</v>
      </c>
      <c r="D80" s="108" t="s">
        <v>2707</v>
      </c>
      <c r="E80" s="132">
        <v>38367</v>
      </c>
      <c r="F80" s="132">
        <v>38706</v>
      </c>
      <c r="G80" s="147">
        <f t="shared" si="3"/>
        <v>11.3</v>
      </c>
      <c r="H80" s="109" t="s">
        <v>2715</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2704</v>
      </c>
      <c r="C81" s="111" t="s">
        <v>32</v>
      </c>
      <c r="D81" s="108" t="s">
        <v>2707</v>
      </c>
      <c r="E81" s="132">
        <v>38367</v>
      </c>
      <c r="F81" s="132">
        <v>38706</v>
      </c>
      <c r="G81" s="147">
        <f t="shared" si="3"/>
        <v>11.3</v>
      </c>
      <c r="H81" s="109" t="s">
        <v>2715</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2704</v>
      </c>
      <c r="C82" s="111" t="s">
        <v>32</v>
      </c>
      <c r="D82" s="108" t="s">
        <v>2707</v>
      </c>
      <c r="E82" s="132">
        <v>38367</v>
      </c>
      <c r="F82" s="132">
        <v>38706</v>
      </c>
      <c r="G82" s="147">
        <f t="shared" si="3"/>
        <v>11.3</v>
      </c>
      <c r="H82" s="109" t="s">
        <v>2715</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2704</v>
      </c>
      <c r="C83" s="111" t="s">
        <v>32</v>
      </c>
      <c r="D83" s="108" t="s">
        <v>2708</v>
      </c>
      <c r="E83" s="132">
        <v>38732</v>
      </c>
      <c r="F83" s="132">
        <v>39071</v>
      </c>
      <c r="G83" s="147">
        <f t="shared" si="3"/>
        <v>11.3</v>
      </c>
      <c r="H83" s="109" t="s">
        <v>2716</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2704</v>
      </c>
      <c r="C84" s="111" t="s">
        <v>32</v>
      </c>
      <c r="D84" s="108" t="s">
        <v>2708</v>
      </c>
      <c r="E84" s="132">
        <v>38732</v>
      </c>
      <c r="F84" s="132">
        <v>39071</v>
      </c>
      <c r="G84" s="147">
        <f t="shared" si="3"/>
        <v>11.3</v>
      </c>
      <c r="H84" s="109" t="s">
        <v>2716</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2704</v>
      </c>
      <c r="C85" s="111" t="s">
        <v>32</v>
      </c>
      <c r="D85" s="108" t="s">
        <v>2708</v>
      </c>
      <c r="E85" s="132">
        <v>38732</v>
      </c>
      <c r="F85" s="132">
        <v>39071</v>
      </c>
      <c r="G85" s="147">
        <f t="shared" si="3"/>
        <v>11.3</v>
      </c>
      <c r="H85" s="109" t="s">
        <v>2716</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2704</v>
      </c>
      <c r="C86" s="111" t="s">
        <v>32</v>
      </c>
      <c r="D86" s="108" t="s">
        <v>2708</v>
      </c>
      <c r="E86" s="132">
        <v>38732</v>
      </c>
      <c r="F86" s="132">
        <v>39071</v>
      </c>
      <c r="G86" s="147">
        <f t="shared" si="3"/>
        <v>11.3</v>
      </c>
      <c r="H86" s="109" t="s">
        <v>2716</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2704</v>
      </c>
      <c r="C87" s="111" t="s">
        <v>32</v>
      </c>
      <c r="D87" s="108" t="s">
        <v>2708</v>
      </c>
      <c r="E87" s="132">
        <v>38732</v>
      </c>
      <c r="F87" s="132">
        <v>39071</v>
      </c>
      <c r="G87" s="147">
        <f t="shared" si="3"/>
        <v>11.3</v>
      </c>
      <c r="H87" s="109" t="s">
        <v>2716</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2704</v>
      </c>
      <c r="C88" s="111" t="s">
        <v>32</v>
      </c>
      <c r="D88" s="108" t="s">
        <v>2709</v>
      </c>
      <c r="E88" s="132">
        <v>39097</v>
      </c>
      <c r="F88" s="132">
        <v>39436</v>
      </c>
      <c r="G88" s="147">
        <f t="shared" si="3"/>
        <v>11.3</v>
      </c>
      <c r="H88" s="109" t="s">
        <v>2717</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2704</v>
      </c>
      <c r="C89" s="111" t="s">
        <v>32</v>
      </c>
      <c r="D89" s="108" t="s">
        <v>2709</v>
      </c>
      <c r="E89" s="132">
        <v>39097</v>
      </c>
      <c r="F89" s="132">
        <v>39436</v>
      </c>
      <c r="G89" s="147">
        <f t="shared" si="3"/>
        <v>11.3</v>
      </c>
      <c r="H89" s="109" t="s">
        <v>2717</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2704</v>
      </c>
      <c r="C90" s="111" t="s">
        <v>32</v>
      </c>
      <c r="D90" s="108" t="s">
        <v>2709</v>
      </c>
      <c r="E90" s="132">
        <v>39097</v>
      </c>
      <c r="F90" s="132">
        <v>39436</v>
      </c>
      <c r="G90" s="147">
        <f t="shared" si="3"/>
        <v>11.3</v>
      </c>
      <c r="H90" s="109" t="s">
        <v>2717</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2704</v>
      </c>
      <c r="C91" s="111" t="s">
        <v>32</v>
      </c>
      <c r="D91" s="108" t="s">
        <v>2709</v>
      </c>
      <c r="E91" s="132">
        <v>39097</v>
      </c>
      <c r="F91" s="132">
        <v>39436</v>
      </c>
      <c r="G91" s="147">
        <f t="shared" si="3"/>
        <v>11.3</v>
      </c>
      <c r="H91" s="109" t="s">
        <v>2717</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2704</v>
      </c>
      <c r="C92" s="111" t="s">
        <v>32</v>
      </c>
      <c r="D92" s="108" t="s">
        <v>2709</v>
      </c>
      <c r="E92" s="132">
        <v>39097</v>
      </c>
      <c r="F92" s="132">
        <v>39436</v>
      </c>
      <c r="G92" s="147">
        <f t="shared" si="3"/>
        <v>11.3</v>
      </c>
      <c r="H92" s="109" t="s">
        <v>2717</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2704</v>
      </c>
      <c r="C93" s="111" t="s">
        <v>32</v>
      </c>
      <c r="D93" s="108" t="s">
        <v>2710</v>
      </c>
      <c r="E93" s="132">
        <v>39462</v>
      </c>
      <c r="F93" s="132">
        <v>39802</v>
      </c>
      <c r="G93" s="147">
        <f t="shared" si="3"/>
        <v>11.333333333333334</v>
      </c>
      <c r="H93" s="109" t="s">
        <v>2718</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2704</v>
      </c>
      <c r="C94" s="111" t="s">
        <v>32</v>
      </c>
      <c r="D94" s="108" t="s">
        <v>2710</v>
      </c>
      <c r="E94" s="132">
        <v>39462</v>
      </c>
      <c r="F94" s="132">
        <v>39802</v>
      </c>
      <c r="G94" s="147">
        <f t="shared" si="3"/>
        <v>11.333333333333334</v>
      </c>
      <c r="H94" s="109" t="s">
        <v>2718</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2704</v>
      </c>
      <c r="C95" s="111" t="s">
        <v>32</v>
      </c>
      <c r="D95" s="108" t="s">
        <v>2710</v>
      </c>
      <c r="E95" s="132">
        <v>39462</v>
      </c>
      <c r="F95" s="132">
        <v>39802</v>
      </c>
      <c r="G95" s="147">
        <f t="shared" si="3"/>
        <v>11.333333333333334</v>
      </c>
      <c r="H95" s="109" t="s">
        <v>2718</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2704</v>
      </c>
      <c r="C96" s="111" t="s">
        <v>32</v>
      </c>
      <c r="D96" s="108" t="s">
        <v>2710</v>
      </c>
      <c r="E96" s="132">
        <v>39462</v>
      </c>
      <c r="F96" s="132">
        <v>39802</v>
      </c>
      <c r="G96" s="147">
        <f t="shared" si="3"/>
        <v>11.333333333333334</v>
      </c>
      <c r="H96" s="109" t="s">
        <v>2718</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2704</v>
      </c>
      <c r="C97" s="111" t="s">
        <v>32</v>
      </c>
      <c r="D97" s="108" t="s">
        <v>2710</v>
      </c>
      <c r="E97" s="132">
        <v>39462</v>
      </c>
      <c r="F97" s="132">
        <v>39802</v>
      </c>
      <c r="G97" s="147">
        <f t="shared" si="3"/>
        <v>11.333333333333334</v>
      </c>
      <c r="H97" s="109" t="s">
        <v>2718</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2704</v>
      </c>
      <c r="C98" s="111" t="s">
        <v>32</v>
      </c>
      <c r="D98" s="108" t="s">
        <v>2711</v>
      </c>
      <c r="E98" s="132">
        <v>39828</v>
      </c>
      <c r="F98" s="132">
        <v>40167</v>
      </c>
      <c r="G98" s="147">
        <f t="shared" si="3"/>
        <v>11.3</v>
      </c>
      <c r="H98" s="109" t="s">
        <v>2719</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2704</v>
      </c>
      <c r="C99" s="111" t="s">
        <v>32</v>
      </c>
      <c r="D99" s="108" t="s">
        <v>2711</v>
      </c>
      <c r="E99" s="132">
        <v>39828</v>
      </c>
      <c r="F99" s="132">
        <v>40167</v>
      </c>
      <c r="G99" s="147">
        <f t="shared" si="3"/>
        <v>11.3</v>
      </c>
      <c r="H99" s="109" t="s">
        <v>2719</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2704</v>
      </c>
      <c r="C100" s="111" t="s">
        <v>32</v>
      </c>
      <c r="D100" s="108" t="s">
        <v>2711</v>
      </c>
      <c r="E100" s="132">
        <v>39828</v>
      </c>
      <c r="F100" s="132">
        <v>40167</v>
      </c>
      <c r="G100" s="147">
        <f t="shared" si="3"/>
        <v>11.3</v>
      </c>
      <c r="H100" s="109" t="s">
        <v>2719</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2704</v>
      </c>
      <c r="C101" s="111" t="s">
        <v>32</v>
      </c>
      <c r="D101" s="108" t="s">
        <v>2711</v>
      </c>
      <c r="E101" s="132">
        <v>39828</v>
      </c>
      <c r="F101" s="132">
        <v>40167</v>
      </c>
      <c r="G101" s="147">
        <f t="shared" si="3"/>
        <v>11.3</v>
      </c>
      <c r="H101" s="109" t="s">
        <v>2719</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2704</v>
      </c>
      <c r="C102" s="111" t="s">
        <v>32</v>
      </c>
      <c r="D102" s="108" t="s">
        <v>2711</v>
      </c>
      <c r="E102" s="132">
        <v>39828</v>
      </c>
      <c r="F102" s="132">
        <v>40167</v>
      </c>
      <c r="G102" s="147">
        <f t="shared" si="3"/>
        <v>11.3</v>
      </c>
      <c r="H102" s="109" t="s">
        <v>2719</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2704</v>
      </c>
      <c r="C103" s="111" t="s">
        <v>32</v>
      </c>
      <c r="D103" s="108" t="s">
        <v>2712</v>
      </c>
      <c r="E103" s="132">
        <v>40193</v>
      </c>
      <c r="F103" s="132">
        <v>40532</v>
      </c>
      <c r="G103" s="147">
        <f t="shared" si="3"/>
        <v>11.3</v>
      </c>
      <c r="H103" s="109" t="s">
        <v>2719</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2704</v>
      </c>
      <c r="C104" s="111" t="s">
        <v>32</v>
      </c>
      <c r="D104" s="108" t="s">
        <v>2712</v>
      </c>
      <c r="E104" s="132">
        <v>40193</v>
      </c>
      <c r="F104" s="132">
        <v>40532</v>
      </c>
      <c r="G104" s="147">
        <f t="shared" si="3"/>
        <v>11.3</v>
      </c>
      <c r="H104" s="109" t="s">
        <v>2719</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2704</v>
      </c>
      <c r="C105" s="111" t="s">
        <v>32</v>
      </c>
      <c r="D105" s="108" t="s">
        <v>2712</v>
      </c>
      <c r="E105" s="132">
        <v>40193</v>
      </c>
      <c r="F105" s="132">
        <v>40532</v>
      </c>
      <c r="G105" s="147">
        <f t="shared" si="3"/>
        <v>11.3</v>
      </c>
      <c r="H105" s="109" t="s">
        <v>2719</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2704</v>
      </c>
      <c r="C106" s="111" t="s">
        <v>32</v>
      </c>
      <c r="D106" s="108" t="s">
        <v>2712</v>
      </c>
      <c r="E106" s="132">
        <v>40193</v>
      </c>
      <c r="F106" s="132">
        <v>40532</v>
      </c>
      <c r="G106" s="147">
        <f t="shared" si="3"/>
        <v>11.3</v>
      </c>
      <c r="H106" s="109" t="s">
        <v>2719</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2704</v>
      </c>
      <c r="C107" s="111" t="s">
        <v>32</v>
      </c>
      <c r="D107" s="108" t="s">
        <v>2712</v>
      </c>
      <c r="E107" s="132">
        <v>40193</v>
      </c>
      <c r="F107" s="132">
        <v>40532</v>
      </c>
      <c r="G107" s="147">
        <f t="shared" si="3"/>
        <v>11.3</v>
      </c>
      <c r="H107" s="109" t="s">
        <v>2719</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4"/>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4" t="s">
        <v>9</v>
      </c>
      <c r="J112" s="18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2694</v>
      </c>
      <c r="E114" s="164">
        <v>43887</v>
      </c>
      <c r="F114" s="164">
        <v>44196</v>
      </c>
      <c r="G114" s="147">
        <f>IF(AND(E114&lt;&gt;"",F114&lt;&gt;""),((F114-E114)/30),"")</f>
        <v>10.3</v>
      </c>
      <c r="H114" s="109" t="s">
        <v>2692</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2694</v>
      </c>
      <c r="E115" s="164">
        <v>43887</v>
      </c>
      <c r="F115" s="164">
        <v>44196</v>
      </c>
      <c r="G115" s="147">
        <f t="shared" ref="G115:G116" si="4">IF(AND(E115&lt;&gt;"",F115&lt;&gt;""),((F115-E115)/30),"")</f>
        <v>10.3</v>
      </c>
      <c r="H115" s="109" t="s">
        <v>2692</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2694</v>
      </c>
      <c r="E116" s="164">
        <v>43887</v>
      </c>
      <c r="F116" s="164">
        <v>44196</v>
      </c>
      <c r="G116" s="147">
        <f t="shared" si="4"/>
        <v>10.3</v>
      </c>
      <c r="H116" s="109" t="s">
        <v>2692</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2695</v>
      </c>
      <c r="E117" s="164">
        <v>43887</v>
      </c>
      <c r="F117" s="164">
        <v>44196</v>
      </c>
      <c r="G117" s="147">
        <f t="shared" ref="G117:G159" si="5">IF(AND(E117&lt;&gt;"",F117&lt;&gt;""),((F117-E117)/30),"")</f>
        <v>10.3</v>
      </c>
      <c r="H117" s="109" t="s">
        <v>2692</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2695</v>
      </c>
      <c r="E118" s="164">
        <v>43887</v>
      </c>
      <c r="F118" s="164">
        <v>44196</v>
      </c>
      <c r="G118" s="147">
        <f t="shared" si="5"/>
        <v>10.3</v>
      </c>
      <c r="H118" s="109" t="s">
        <v>2692</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2695</v>
      </c>
      <c r="E119" s="164">
        <v>43887</v>
      </c>
      <c r="F119" s="164">
        <v>44196</v>
      </c>
      <c r="G119" s="147">
        <f t="shared" si="5"/>
        <v>10.3</v>
      </c>
      <c r="H119" s="109" t="s">
        <v>2692</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2696</v>
      </c>
      <c r="E120" s="164">
        <v>43887</v>
      </c>
      <c r="F120" s="164">
        <v>44196</v>
      </c>
      <c r="G120" s="147">
        <f t="shared" si="5"/>
        <v>10.3</v>
      </c>
      <c r="H120" s="109" t="s">
        <v>2692</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2696</v>
      </c>
      <c r="E121" s="164">
        <v>43887</v>
      </c>
      <c r="F121" s="164">
        <v>44196</v>
      </c>
      <c r="G121" s="147">
        <f t="shared" si="5"/>
        <v>10.3</v>
      </c>
      <c r="H121" s="109" t="s">
        <v>2692</v>
      </c>
      <c r="I121" s="108" t="s">
        <v>862</v>
      </c>
      <c r="J121" s="108" t="s">
        <v>2702</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2696</v>
      </c>
      <c r="E122" s="164">
        <v>43887</v>
      </c>
      <c r="F122" s="164">
        <v>44196</v>
      </c>
      <c r="G122" s="147">
        <f t="shared" si="5"/>
        <v>10.3</v>
      </c>
      <c r="H122" s="109" t="s">
        <v>2692</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2697</v>
      </c>
      <c r="E123" s="164">
        <v>43887</v>
      </c>
      <c r="F123" s="164">
        <v>44196</v>
      </c>
      <c r="G123" s="147">
        <f t="shared" si="5"/>
        <v>10.3</v>
      </c>
      <c r="H123" s="109" t="s">
        <v>2692</v>
      </c>
      <c r="I123" s="108" t="s">
        <v>1155</v>
      </c>
      <c r="J123" s="108" t="s">
        <v>1035</v>
      </c>
      <c r="K123" s="66">
        <v>1184831515</v>
      </c>
      <c r="L123" s="98">
        <f>+IF(AND(K123&gt;0,O123="Ejecución"),(K123/877802)*Tabla28[[#This Row],[% participación]],IF(AND(K123&gt;0,O123&lt;&gt;"Ejecución"),"-",""))</f>
        <v>1349.7708082232668</v>
      </c>
      <c r="M123" s="111" t="s">
        <v>1148</v>
      </c>
      <c r="N123" s="160">
        <v>1</v>
      </c>
      <c r="O123" s="149" t="s">
        <v>1150</v>
      </c>
      <c r="P123" s="77"/>
    </row>
    <row r="124" spans="1:16" s="7" customFormat="1" ht="24.75" customHeight="1" outlineLevel="1" x14ac:dyDescent="0.25">
      <c r="A124" s="131">
        <v>11</v>
      </c>
      <c r="B124" s="148" t="s">
        <v>2665</v>
      </c>
      <c r="C124" s="150" t="s">
        <v>31</v>
      </c>
      <c r="D124" s="108" t="s">
        <v>2698</v>
      </c>
      <c r="E124" s="164">
        <v>43881</v>
      </c>
      <c r="F124" s="164">
        <v>44196</v>
      </c>
      <c r="G124" s="147">
        <f t="shared" si="5"/>
        <v>10.5</v>
      </c>
      <c r="H124" s="109" t="s">
        <v>2692</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2703</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2692</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2692</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2692</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108" t="s">
        <v>2699</v>
      </c>
      <c r="E129" s="132">
        <v>44166</v>
      </c>
      <c r="F129" s="132">
        <v>44773</v>
      </c>
      <c r="G129" s="147">
        <f t="shared" si="5"/>
        <v>20.233333333333334</v>
      </c>
      <c r="H129" s="109" t="s">
        <v>2693</v>
      </c>
      <c r="I129" s="108" t="s">
        <v>1155</v>
      </c>
      <c r="J129" s="108" t="s">
        <v>1035</v>
      </c>
      <c r="K129" s="66">
        <v>7909530626</v>
      </c>
      <c r="L129" s="98">
        <f>+IF(AND(K129&gt;0,O129="Ejecución"),(K129/877802)*Tabla28[[#This Row],[% participación]],IF(AND(K129&gt;0,O129&lt;&gt;"Ejecución"),"-",""))</f>
        <v>1802.1218056008074</v>
      </c>
      <c r="M129" s="111" t="s">
        <v>26</v>
      </c>
      <c r="N129" s="160">
        <v>0.2</v>
      </c>
      <c r="O129" s="149" t="s">
        <v>1150</v>
      </c>
      <c r="P129" s="77"/>
    </row>
    <row r="130" spans="1:16" s="7" customFormat="1" ht="24.75" customHeight="1" outlineLevel="1" x14ac:dyDescent="0.25">
      <c r="A130" s="131">
        <v>17</v>
      </c>
      <c r="B130" s="148" t="s">
        <v>2665</v>
      </c>
      <c r="C130" s="150" t="s">
        <v>31</v>
      </c>
      <c r="D130" s="108" t="s">
        <v>2700</v>
      </c>
      <c r="E130" s="132">
        <v>44166</v>
      </c>
      <c r="F130" s="132">
        <v>44773</v>
      </c>
      <c r="G130" s="147">
        <f t="shared" si="5"/>
        <v>20.233333333333334</v>
      </c>
      <c r="H130" s="109" t="s">
        <v>2693</v>
      </c>
      <c r="I130" s="108" t="s">
        <v>1155</v>
      </c>
      <c r="J130" s="108" t="s">
        <v>1056</v>
      </c>
      <c r="K130" s="66">
        <v>2121963787</v>
      </c>
      <c r="L130" s="98">
        <f>+IF(AND(K130&gt;0,O130="Ejecución"),(K130/877802)*Tabla28[[#This Row],[% participación]],IF(AND(K130&gt;0,O130&lt;&gt;"Ejecución"),"-",""))</f>
        <v>483.47207844137978</v>
      </c>
      <c r="M130" s="111" t="s">
        <v>26</v>
      </c>
      <c r="N130" s="160">
        <v>0.2</v>
      </c>
      <c r="O130" s="149" t="s">
        <v>1150</v>
      </c>
      <c r="P130" s="77"/>
    </row>
    <row r="131" spans="1:16" s="7" customFormat="1" ht="24.75" customHeight="1" outlineLevel="1" x14ac:dyDescent="0.25">
      <c r="A131" s="131">
        <v>18</v>
      </c>
      <c r="B131" s="148" t="s">
        <v>2665</v>
      </c>
      <c r="C131" s="150" t="s">
        <v>31</v>
      </c>
      <c r="D131" s="108" t="s">
        <v>2700</v>
      </c>
      <c r="E131" s="132">
        <v>44166</v>
      </c>
      <c r="F131" s="132">
        <v>44773</v>
      </c>
      <c r="G131" s="147">
        <f t="shared" si="5"/>
        <v>20.233333333333334</v>
      </c>
      <c r="H131" s="109" t="s">
        <v>2693</v>
      </c>
      <c r="I131" s="108"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2700</v>
      </c>
      <c r="E132" s="132">
        <v>44166</v>
      </c>
      <c r="F132" s="132">
        <v>44773</v>
      </c>
      <c r="G132" s="147">
        <f t="shared" si="5"/>
        <v>20.233333333333334</v>
      </c>
      <c r="H132" s="109" t="s">
        <v>2693</v>
      </c>
      <c r="I132" s="108"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2700</v>
      </c>
      <c r="E133" s="132">
        <v>44166</v>
      </c>
      <c r="F133" s="132">
        <v>44773</v>
      </c>
      <c r="G133" s="147">
        <f t="shared" si="5"/>
        <v>20.233333333333334</v>
      </c>
      <c r="H133" s="109" t="s">
        <v>2693</v>
      </c>
      <c r="I133" s="108"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2700</v>
      </c>
      <c r="E134" s="132">
        <v>44166</v>
      </c>
      <c r="F134" s="132">
        <v>44773</v>
      </c>
      <c r="G134" s="147">
        <f t="shared" si="5"/>
        <v>20.233333333333334</v>
      </c>
      <c r="H134" s="109" t="s">
        <v>2693</v>
      </c>
      <c r="I134" s="108"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2700</v>
      </c>
      <c r="E135" s="132">
        <v>44166</v>
      </c>
      <c r="F135" s="132">
        <v>44773</v>
      </c>
      <c r="G135" s="147">
        <f t="shared" si="5"/>
        <v>20.233333333333334</v>
      </c>
      <c r="H135" s="109" t="s">
        <v>2693</v>
      </c>
      <c r="I135" s="108"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2701</v>
      </c>
      <c r="E136" s="132">
        <v>44166</v>
      </c>
      <c r="F136" s="132">
        <v>44773</v>
      </c>
      <c r="G136" s="147">
        <f t="shared" si="5"/>
        <v>20.233333333333334</v>
      </c>
      <c r="H136" s="109" t="s">
        <v>2693</v>
      </c>
      <c r="I136" s="108" t="s">
        <v>1155</v>
      </c>
      <c r="J136" s="108" t="s">
        <v>1053</v>
      </c>
      <c r="K136" s="66">
        <v>5323772375</v>
      </c>
      <c r="L136" s="98">
        <f>+IF(AND(K136&gt;0,O136="Ejecución"),(K136/877802)*Tabla28[[#This Row],[% participación]],IF(AND(K136&gt;0,O136&lt;&gt;"Ejecución"),"-",""))</f>
        <v>1212.977955165288</v>
      </c>
      <c r="M136" s="111"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ref="N137:N160" si="6">+IF(M137="No",1,IF(M137="Si","Ingrese %",""))</f>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4"/>
    </row>
    <row r="163" spans="1:28" ht="51.75" customHeight="1" x14ac:dyDescent="0.25">
      <c r="A163" s="195" t="s">
        <v>2660</v>
      </c>
      <c r="B163" s="196"/>
      <c r="C163" s="196"/>
      <c r="D163" s="196"/>
      <c r="E163" s="197"/>
      <c r="F163" s="198" t="s">
        <v>2661</v>
      </c>
      <c r="G163" s="198"/>
      <c r="H163" s="198"/>
      <c r="I163" s="195" t="s">
        <v>2630</v>
      </c>
      <c r="J163" s="196"/>
      <c r="K163" s="196"/>
      <c r="L163" s="196"/>
      <c r="M163" s="196"/>
      <c r="N163" s="196"/>
      <c r="O163" s="19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00" t="s">
        <v>2614</v>
      </c>
      <c r="H165" s="200"/>
      <c r="I165" s="201" t="s">
        <v>1164</v>
      </c>
      <c r="J165" s="202"/>
      <c r="K165" s="202"/>
      <c r="L165" s="202"/>
      <c r="M165" s="20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203" t="s">
        <v>2643</v>
      </c>
      <c r="J167" s="204"/>
      <c r="K167" s="204"/>
      <c r="L167" s="204"/>
      <c r="M167" s="204"/>
      <c r="N167" s="204"/>
      <c r="O167" s="205"/>
      <c r="U167" s="51"/>
    </row>
    <row r="168" spans="1:28" x14ac:dyDescent="0.25">
      <c r="A168" s="9"/>
      <c r="B168" s="222" t="s">
        <v>2658</v>
      </c>
      <c r="C168" s="222"/>
      <c r="D168" s="222"/>
      <c r="E168" s="8"/>
      <c r="F168" s="5"/>
      <c r="H168" s="79" t="s">
        <v>2657</v>
      </c>
      <c r="I168" s="203"/>
      <c r="J168" s="204"/>
      <c r="K168" s="204"/>
      <c r="L168" s="204"/>
      <c r="M168" s="204"/>
      <c r="N168" s="204"/>
      <c r="O168" s="20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2668</v>
      </c>
      <c r="B172" s="193"/>
      <c r="C172" s="193"/>
      <c r="D172" s="193"/>
      <c r="E172" s="193"/>
      <c r="F172" s="193"/>
      <c r="G172" s="193"/>
      <c r="H172" s="193"/>
      <c r="I172" s="193"/>
      <c r="J172" s="193"/>
      <c r="K172" s="193"/>
      <c r="L172" s="193"/>
      <c r="M172" s="193"/>
      <c r="N172" s="193"/>
      <c r="O172" s="194"/>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4"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1"/>
      <c r="Z178" s="152" t="str">
        <f>IF(Y178&gt;0,SUM(E180+Y178),"")</f>
        <v/>
      </c>
      <c r="AA178" s="19"/>
      <c r="AB178" s="19"/>
    </row>
    <row r="179" spans="1:28" ht="23.25" x14ac:dyDescent="0.25">
      <c r="A179" s="9"/>
      <c r="B179" s="179" t="s">
        <v>2669</v>
      </c>
      <c r="C179" s="179"/>
      <c r="D179" s="179"/>
      <c r="E179" s="158">
        <v>0.02</v>
      </c>
      <c r="F179" s="157">
        <v>0.02</v>
      </c>
      <c r="G179" s="152">
        <f>IF(F179&gt;0,SUM(E179+F179),"")</f>
        <v>0.04</v>
      </c>
      <c r="H179" s="5"/>
      <c r="I179" s="179" t="s">
        <v>2671</v>
      </c>
      <c r="J179" s="179"/>
      <c r="K179" s="179"/>
      <c r="L179" s="179"/>
      <c r="M179" s="159">
        <v>0.04</v>
      </c>
      <c r="O179" s="8"/>
      <c r="Q179" s="19"/>
      <c r="R179" s="146">
        <f>IF(M179&gt;0,SUM(L179+M179),"")</f>
        <v>0.04</v>
      </c>
      <c r="T179" s="19"/>
      <c r="U179" s="225" t="s">
        <v>1166</v>
      </c>
      <c r="V179" s="225"/>
      <c r="W179" s="225"/>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25" t="s">
        <v>1167</v>
      </c>
      <c r="V180" s="225"/>
      <c r="W180" s="225"/>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56067948.160000004</v>
      </c>
      <c r="F185" s="90"/>
      <c r="G185" s="91"/>
      <c r="H185" s="86"/>
      <c r="I185" s="88" t="s">
        <v>2627</v>
      </c>
      <c r="J185" s="153">
        <f>+SUM(M179:M183)</f>
        <v>0.04</v>
      </c>
      <c r="K185" s="224" t="s">
        <v>2628</v>
      </c>
      <c r="L185" s="224"/>
      <c r="M185" s="92">
        <f>+J185*(SUM(K20:K35))</f>
        <v>56067948.160000004</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3" t="s">
        <v>2636</v>
      </c>
      <c r="C192" s="183"/>
      <c r="E192" s="5" t="s">
        <v>20</v>
      </c>
      <c r="H192" s="26" t="s">
        <v>24</v>
      </c>
      <c r="J192" s="5" t="s">
        <v>2637</v>
      </c>
      <c r="K192" s="5"/>
      <c r="M192" s="5"/>
      <c r="N192" s="5"/>
      <c r="O192" s="8"/>
      <c r="Q192" s="141"/>
      <c r="R192" s="142"/>
      <c r="S192" s="142"/>
      <c r="T192" s="141"/>
    </row>
    <row r="193" spans="1:18" x14ac:dyDescent="0.25">
      <c r="A193" s="9"/>
      <c r="C193" s="112">
        <v>37783</v>
      </c>
      <c r="D193" s="5"/>
      <c r="E193" s="113" t="s">
        <v>2720</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80"/>
      <c r="C200" s="180"/>
      <c r="D200" s="180"/>
      <c r="E200" s="180"/>
      <c r="F200" s="180"/>
      <c r="G200" s="180"/>
      <c r="H200" s="180"/>
      <c r="I200" s="180"/>
      <c r="J200" s="180"/>
      <c r="K200" s="180"/>
      <c r="L200" s="180"/>
      <c r="M200" s="180"/>
      <c r="N200" s="180"/>
      <c r="O200" s="8"/>
    </row>
    <row r="201" spans="1:18" x14ac:dyDescent="0.25">
      <c r="A201" s="9"/>
      <c r="B201" s="181" t="s">
        <v>2648</v>
      </c>
      <c r="C201" s="182"/>
      <c r="D201" s="182"/>
      <c r="E201" s="182"/>
      <c r="F201" s="182"/>
      <c r="G201" s="182"/>
      <c r="H201" s="182"/>
      <c r="I201" s="182"/>
      <c r="J201" s="182"/>
      <c r="K201" s="182"/>
      <c r="L201" s="182"/>
      <c r="M201" s="182"/>
      <c r="N201" s="18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7:D160 M137:M160 G114:G121 G137:J160 G48:G90 G122: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 ds:uri="4fb10211-09fb-4e80-9f0b-184718d5d98c"/>
    <ds:schemaRef ds:uri="http://purl.org/dc/elements/1.1/"/>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2020-12-28T03:35:58Z</cp:lastPrinted>
  <dcterms:created xsi:type="dcterms:W3CDTF">2020-10-14T21:57:42Z</dcterms:created>
  <dcterms:modified xsi:type="dcterms:W3CDTF">2020-12-28T03:36:56Z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