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540" windowHeight="9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<sst xmlns="http://schemas.openxmlformats.org/spreadsheetml/2006/main" count="3414" uniqueCount="2716">
  <si>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</si>
  <si>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</si>
  <si>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</si>
  <si>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</si>
  <si>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</si>
  <si>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</si>
  <si>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</si>
  <si>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</si>
  <si>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</si>
  <si>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</si>
  <si>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</si>
  <si>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</si>
  <si>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</si>
  <si>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</si>
  <si>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</si>
  <si>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</si>
  <si>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</si>
  <si>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</si>
  <si>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</si>
  <si>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</si>
  <si>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</si>
  <si>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</si>
  <si>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</si>
  <si>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</si>
  <si>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</si>
  <si>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</si>
  <si>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</si>
  <si>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</si>
  <si>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</si>
  <si>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</si>
  <si>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</si>
  <si>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</si>
  <si>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</si>
  <si>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</si>
  <si>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</si>
  <si>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</si>
  <si>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</si>
  <si>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</si>
  <si>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</si>
  <si>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</si>
  <si>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</si>
  <si>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</si>
  <si>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</si>
  <si>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</si>
  <si>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</si>
  <si>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</si>
  <si>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</si>
  <si>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</si>
  <si>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</si>
  <si>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</si>
  <si>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</si>
  <si>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</si>
  <si>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</si>
  <si>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</si>
  <si>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</si>
  <si>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</si>
  <si>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</si>
  <si>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</si>
  <si>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</si>
  <si>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</si>
  <si>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</si>
  <si>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</si>
  <si>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</si>
  <si>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</si>
  <si>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</si>
  <si>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</si>
  <si>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</si>
  <si>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</si>
  <si>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</si>
  <si>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</si>
  <si>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</si>
  <si>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</si>
  <si>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</si>
  <si>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</si>
  <si>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</si>
  <si>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</si>
  <si>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</si>
  <si>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</si>
  <si>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</si>
  <si>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</si>
  <si>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</si>
  <si>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</si>
  <si>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</si>
  <si>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</si>
  <si>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</si>
  <si>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</si>
  <si>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</si>
  <si>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</si>
  <si>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</si>
  <si>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</si>
  <si>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</si>
  <si>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</si>
  <si>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</si>
  <si>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</si>
  <si>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</si>
  <si>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</si>
  <si>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</si>
  <si>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</si>
  <si>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</si>
  <si>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</si>
  <si>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</si>
  <si>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</si>
  <si>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</si>
  <si>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</si>
  <si>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</si>
  <si>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</si>
  <si>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</si>
  <si>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</si>
  <si>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</si>
  <si>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</si>
  <si>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</si>
  <si>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</si>
  <si>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</si>
  <si>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</si>
  <si>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</si>
  <si>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</si>
  <si>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</si>
  <si>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</si>
  <si>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</si>
  <si>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</si>
  <si>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</si>
  <si>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</si>
  <si>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</si>
  <si>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</si>
  <si>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</si>
  <si>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</si>
  <si>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</si>
  <si>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</si>
  <si>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</si>
  <si>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</si>
  <si>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</si>
  <si>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</si>
  <si>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</si>
  <si>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</si>
  <si>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</si>
  <si>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</si>
  <si>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</si>
  <si>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</si>
  <si>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</si>
  <si>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</si>
  <si>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</si>
  <si>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</si>
  <si>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</si>
  <si>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</si>
  <si>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</si>
  <si>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</si>
  <si>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</si>
  <si>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</si>
  <si>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</si>
  <si>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</si>
  <si>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</si>
  <si>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</si>
  <si>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</si>
  <si>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</si>
  <si>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</si>
  <si>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</si>
  <si>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</si>
  <si>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</si>
  <si>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</si>
  <si>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</si>
  <si>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</si>
  <si>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</si>
  <si>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</si>
  <si>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</si>
  <si>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</si>
  <si>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</si>
  <si>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</si>
  <si>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</si>
  <si>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</si>
  <si>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</si>
  <si>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</si>
  <si>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</si>
  <si>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</si>
  <si>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</si>
  <si>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</si>
  <si>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</si>
  <si>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</si>
  <si>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</si>
  <si>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</si>
  <si>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</si>
  <si>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</si>
  <si>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</si>
  <si>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</si>
  <si>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</si>
  <si>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</si>
  <si>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</si>
  <si>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</si>
  <si>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</si>
  <si>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</si>
  <si>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</si>
  <si>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</si>
  <si>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</si>
  <si>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</si>
  <si>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</si>
  <si>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</si>
  <si>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</si>
  <si>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</si>
  <si>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</si>
  <si>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</si>
  <si>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</si>
  <si>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</si>
  <si>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</si>
  <si>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</si>
  <si>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</si>
  <si>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</si>
  <si>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</si>
  <si>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</si>
  <si>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</si>
  <si>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</si>
  <si>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</si>
  <si>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</si>
  <si>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</si>
  <si>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</si>
  <si>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</si>
  <si>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</si>
  <si>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</si>
  <si>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</si>
  <si>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</si>
  <si>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</si>
  <si>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</si>
  <si>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</si>
  <si>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</si>
  <si>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</si>
  <si>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</si>
  <si>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</si>
  <si>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</si>
  <si>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</si>
  <si>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</si>
  <si>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</si>
  <si>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</si>
  <si>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</si>
  <si>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</si>
  <si>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</si>
  <si>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</si>
  <si>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</si>
  <si>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</si>
  <si>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</si>
  <si>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</si>
  <si>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</si>
  <si>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</si>
  <si>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</si>
  <si>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</si>
  <si>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</si>
  <si>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</si>
  <si>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</si>
  <si>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</si>
  <si>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</si>
  <si>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</si>
  <si>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</si>
  <si>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</si>
  <si>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</si>
  <si>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</si>
  <si>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</si>
  <si>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</si>
  <si>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</si>
  <si>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</si>
  <si>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</si>
  <si>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</si>
  <si>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</si>
  <si>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</si>
  <si>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</si>
  <si>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</si>
  <si>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</si>
  <si>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</si>
  <si>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</si>
  <si>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</si>
  <si>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</si>
  <si>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</si>
  <si>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</si>
  <si>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</si>
  <si>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</si>
  <si>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</si>
  <si>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</si>
  <si>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</si>
  <si>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</si>
  <si>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</si>
  <si>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</si>
  <si>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</si>
  <si>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</si>
  <si>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</si>
  <si>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</si>
  <si>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</si>
  <si>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</si>
  <si>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</si>
  <si>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</si>
  <si>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</si>
  <si>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</si>
  <si>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</si>
  <si>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</si>
  <si>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</si>
  <si>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</si>
  <si>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</si>
  <si>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</si>
  <si>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</si>
  <si>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</si>
  <si>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</si>
  <si>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</si>
  <si>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</si>
  <si>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</si>
  <si>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</si>
  <si>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</si>
  <si>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</si>
  <si>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</si>
  <si>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</si>
  <si>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</si>
  <si>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</si>
  <si>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</si>
  <si>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</si>
  <si>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</si>
  <si>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</si>
  <si>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</si>
  <si>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</si>
  <si>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</si>
  <si>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</si>
  <si>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</si>
  <si>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</si>
  <si>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</si>
  <si>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</si>
  <si>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</si>
  <si>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</si>
  <si>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</si>
  <si>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</si>
  <si>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</si>
  <si>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</si>
  <si>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</si>
  <si>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</si>
  <si>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</si>
  <si>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</si>
  <si>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</si>
  <si>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</si>
  <si>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</si>
  <si>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</si>
  <si>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</si>
  <si>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</si>
  <si>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</si>
  <si>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</si>
  <si>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</si>
  <si>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</si>
  <si>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</si>
  <si>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</si>
  <si>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</si>
  <si>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</si>
  <si>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</si>
  <si>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</si>
  <si>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</si>
  <si>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</si>
  <si>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</si>
  <si>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</si>
  <si>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</si>
  <si>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</si>
  <si>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</si>
  <si>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</si>
  <si>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</si>
  <si>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</si>
  <si>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</si>
  <si>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</si>
  <si>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</si>
  <si>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</si>
  <si>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</si>
  <si>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</si>
  <si>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</si>
  <si>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</si>
  <si>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</si>
  <si>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</si>
  <si>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</si>
  <si>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</si>
  <si>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</si>
  <si>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</si>
  <si>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</si>
  <si>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</si>
  <si>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</si>
  <si>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</si>
  <si>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</si>
  <si>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</si>
  <si>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</si>
  <si>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</si>
  <si>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</si>
  <si>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</si>
  <si>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</si>
  <si>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</si>
  <si>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</si>
  <si>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</si>
  <si>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</si>
  <si>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</si>
  <si>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</si>
  <si>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</si>
  <si>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</si>
  <si>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</si>
  <si>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</si>
  <si>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</si>
  <si>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</si>
  <si>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</si>
  <si>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</si>
  <si>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</si>
  <si>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</si>
  <si>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</si>
  <si>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</si>
  <si>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</si>
  <si>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</si>
  <si>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</si>
  <si>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</si>
  <si>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</si>
  <si>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</si>
  <si>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</si>
  <si>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</si>
  <si>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</si>
  <si>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</si>
  <si>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</si>
  <si>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</si>
  <si>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</si>
  <si>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</si>
  <si>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</si>
  <si>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</si>
  <si>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</si>
  <si>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</si>
  <si>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</si>
  <si>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</si>
  <si>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</si>
  <si>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</si>
  <si>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</si>
  <si>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</si>
  <si>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</si>
  <si>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</si>
  <si>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</si>
  <si>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</si>
  <si>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</si>
  <si>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</si>
  <si>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</si>
  <si>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</si>
  <si>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</si>
  <si>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</si>
  <si>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</si>
  <si>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</si>
  <si>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</si>
  <si>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</si>
  <si>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</si>
  <si>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</si>
  <si>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</si>
  <si>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</si>
  <si>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</si>
  <si>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</si>
  <si>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</si>
  <si>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</si>
  <si>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</si>
  <si>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</si>
  <si>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</si>
  <si>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</si>
  <si>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</si>
  <si>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</si>
  <si>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</si>
  <si>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</si>
  <si>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</si>
  <si>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</si>
  <si>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</si>
  <si>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</si>
  <si>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</si>
  <si>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</si>
  <si>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</si>
  <si>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</si>
  <si>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</si>
  <si>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</si>
  <si>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</si>
  <si>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</si>
  <si>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</si>
  <si>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</si>
  <si>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</si>
  <si>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</si>
  <si>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</si>
  <si>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</si>
  <si>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</si>
  <si>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</si>
  <si>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</si>
  <si>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</si>
  <si>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</si>
  <si>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</si>
  <si>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</si>
  <si>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</si>
  <si>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</si>
  <si>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</si>
  <si>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</si>
  <si>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</si>
  <si>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</si>
  <si>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</si>
  <si>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</si>
  <si>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</si>
  <si>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</si>
  <si>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</si>
  <si>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</si>
  <si>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</si>
  <si>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</si>
  <si>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</si>
  <si>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</si>
  <si>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</si>
  <si>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</si>
  <si>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</si>
  <si>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</si>
  <si>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</si>
  <si>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</si>
  <si>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</si>
  <si>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</si>
  <si>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</si>
  <si>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</si>
  <si>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</si>
  <si>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</si>
  <si>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</si>
  <si>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</si>
  <si>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</si>
  <si>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</si>
  <si>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</si>
  <si>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</si>
  <si>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</si>
  <si>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</si>
  <si>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</si>
  <si>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</si>
  <si>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</si>
  <si>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</si>
  <si>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</si>
  <si>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</si>
  <si>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</si>
  <si>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</si>
  <si>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</si>
  <si>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</si>
  <si>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</si>
  <si>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</si>
  <si>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</si>
  <si>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</si>
  <si>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</si>
  <si>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</si>
  <si>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</si>
  <si>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</si>
  <si>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</si>
  <si>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</si>
  <si>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</si>
  <si>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</si>
  <si>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</si>
  <si>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</si>
  <si>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</si>
  <si>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</si>
  <si>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</si>
  <si>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</si>
  <si>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</si>
  <si>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</si>
  <si>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</si>
  <si>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</si>
  <si>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</si>
  <si>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</si>
  <si>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</si>
  <si>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</si>
  <si>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</si>
  <si>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</si>
  <si>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</si>
  <si>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</si>
  <si>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</si>
  <si>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</si>
  <si>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</si>
  <si>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</si>
  <si>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</si>
  <si>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</si>
  <si>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</si>
  <si>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</si>
  <si>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</si>
  <si>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</si>
  <si>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</si>
  <si>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</si>
  <si>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</si>
  <si>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</si>
  <si>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</si>
  <si>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</si>
  <si>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</si>
  <si>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</si>
  <si>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</si>
  <si>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</si>
  <si>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</si>
  <si>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</si>
  <si>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</si>
  <si>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</si>
  <si>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</si>
  <si>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</si>
  <si>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</si>
  <si>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</si>
  <si>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</si>
  <si>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</si>
  <si>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</si>
  <si>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</si>
  <si>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</si>
  <si>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</si>
  <si>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</si>
  <si>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</si>
  <si>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</si>
  <si>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</si>
  <si>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</si>
  <si>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</si>
  <si>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</si>
  <si>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</si>
  <si>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</si>
  <si>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</si>
  <si>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</si>
  <si>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</si>
  <si>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</si>
  <si>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</si>
  <si>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</si>
  <si>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</si>
  <si>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</si>
  <si>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</si>
  <si>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</si>
  <si>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</si>
  <si>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</si>
  <si>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</si>
  <si>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</si>
  <si>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</si>
  <si>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</si>
  <si>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</si>
  <si>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</si>
  <si>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</si>
  <si>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</si>
  <si>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</si>
  <si>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</si>
  <si>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</si>
  <si>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</si>
  <si>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</si>
  <si>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</si>
  <si>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</si>
  <si>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</si>
  <si>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</si>
  <si>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</si>
  <si>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</si>
  <si>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</si>
  <si>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</si>
  <si>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</si>
  <si>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</si>
  <si>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</si>
  <si>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</si>
  <si>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</si>
  <si>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</si>
  <si>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</si>
  <si>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</si>
  <si>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</si>
  <si>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</si>
  <si>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</si>
  <si>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</si>
  <si>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</si>
  <si>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</si>
  <si>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</si>
  <si>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</si>
  <si>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</si>
  <si>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</si>
  <si>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</si>
  <si>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</si>
  <si>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</si>
  <si>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</si>
  <si>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</si>
  <si>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</si>
  <si>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</si>
  <si>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</si>
  <si>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</si>
  <si>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</si>
  <si>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</si>
  <si>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</si>
  <si>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</si>
  <si>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</si>
  <si>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</si>
  <si>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</si>
  <si>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</si>
  <si>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</si>
  <si>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</si>
  <si>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</si>
  <si>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</si>
  <si>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</si>
  <si>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</si>
  <si>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</si>
  <si>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</si>
  <si>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</si>
  <si>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</si>
  <si>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</si>
  <si>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</si>
  <si>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</si>
  <si>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</si>
  <si>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</si>
  <si>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</si>
  <si>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</si>
  <si>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</si>
  <si>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</si>
  <si>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</si>
  <si>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</si>
  <si>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</si>
  <si>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</si>
  <si>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</si>
  <si>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</si>
  <si>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</si>
  <si>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</si>
  <si>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</si>
  <si>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</si>
  <si>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</si>
  <si>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</si>
  <si>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</si>
  <si>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</si>
  <si>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</si>
  <si>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</si>
  <si>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</si>
  <si>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</si>
  <si>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</si>
  <si>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</si>
  <si>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</si>
  <si>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</si>
  <si>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</si>
  <si>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</si>
  <si>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</si>
  <si>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</si>
  <si>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</si>
  <si>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</si>
  <si>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</si>
  <si>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</si>
  <si>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</si>
  <si>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</si>
  <si>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</si>
  <si>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</si>
  <si>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</si>
  <si>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</si>
  <si>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</si>
  <si>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</si>
  <si>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</si>
  <si>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</si>
  <si>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</si>
  <si>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</si>
  <si>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</si>
  <si>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</si>
  <si>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</si>
  <si>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</si>
  <si>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</si>
  <si>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</si>
  <si>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</si>
  <si>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</si>
  <si>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</si>
  <si>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</si>
  <si>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</si>
  <si>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</si>
  <si>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</si>
  <si>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</si>
  <si>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</si>
  <si>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</si>
  <si>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</si>
  <si>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</si>
  <si>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</si>
  <si>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</si>
  <si>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</si>
  <si>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</si>
  <si>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</si>
  <si>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</si>
  <si>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</si>
  <si>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</si>
  <si>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</si>
  <si>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</si>
  <si>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</si>
  <si>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</si>
  <si>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</si>
  <si>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</si>
  <si>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</si>
  <si>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</si>
  <si>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</si>
  <si>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</si>
  <si>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</si>
  <si>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</si>
  <si>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</si>
  <si>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</si>
  <si>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</si>
  <si>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</si>
  <si>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</si>
  <si>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</si>
  <si>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</si>
  <si>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</si>
  <si>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</si>
  <si>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</si>
  <si>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</si>
  <si>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</si>
  <si>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</si>
  <si>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</si>
  <si>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</si>
  <si>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</si>
  <si>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</si>
  <si>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</si>
  <si>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</si>
  <si>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</si>
  <si>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</si>
  <si>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</si>
  <si>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</si>
  <si>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</si>
  <si>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</si>
  <si>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</si>
  <si>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</si>
  <si>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</si>
  <si>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</si>
  <si>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</si>
  <si>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</si>
  <si>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</si>
  <si>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</si>
  <si>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</si>
  <si>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</si>
  <si>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</si>
  <si>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</si>
  <si>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</si>
  <si>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</si>
  <si>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</si>
  <si>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</si>
  <si>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</si>
  <si>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</si>
  <si>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</si>
  <si>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</si>
  <si>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</si>
  <si>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</si>
  <si>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</si>
  <si>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</si>
  <si>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</si>
  <si>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</si>
  <si>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</si>
  <si>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</si>
  <si>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</si>
  <si>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</si>
  <si>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</si>
  <si>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</si>
  <si>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</si>
  <si>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</si>
  <si>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</si>
  <si>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</si>
  <si>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</si>
  <si>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</si>
  <si>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</si>
  <si>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</si>
  <si>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</si>
  <si>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</si>
  <si>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</si>
  <si>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</si>
  <si>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</si>
  <si>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</si>
  <si>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</si>
  <si>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</si>
  <si>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</si>
  <si>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</si>
  <si>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</si>
  <si>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</si>
  <si>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</si>
  <si>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</si>
  <si>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</si>
  <si>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</si>
  <si>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</si>
  <si>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</si>
  <si>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</si>
  <si>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</si>
  <si>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</si>
  <si>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</si>
  <si>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</si>
  <si>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</si>
  <si>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</si>
  <si>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</si>
  <si>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</si>
  <si>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</si>
  <si>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</si>
  <si>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</si>
  <si>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</si>
  <si>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</si>
  <si>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</si>
  <si>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</si>
  <si>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</si>
  <si>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</si>
  <si>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</si>
  <si>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</si>
  <si>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</si>
  <si>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</si>
  <si>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</si>
  <si>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</si>
  <si>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</si>
  <si>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</si>
  <si>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</si>
  <si>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</si>
  <si>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</si>
  <si>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</si>
  <si>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</si>
  <si>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</si>
  <si>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</si>
  <si>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</si>
  <si>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</si>
  <si>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</si>
  <si>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</si>
  <si>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</si>
  <si>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</si>
  <si>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</si>
  <si>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</si>
  <si>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</si>
  <si>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</si>
  <si>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</si>
  <si>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</si>
  <si>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</si>
  <si>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</si>
  <si>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</si>
  <si>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</si>
  <si>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</si>
  <si>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</si>
  <si>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</si>
  <si>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</si>
  <si>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</si>
  <si>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</si>
  <si>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</si>
  <si>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</si>
  <si>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</si>
  <si>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</si>
  <si>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</si>
  <si>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</si>
  <si>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</si>
  <si>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</si>
  <si>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</si>
  <si>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</si>
  <si>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</si>
  <si>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</si>
  <si>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</si>
  <si>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</si>
  <si>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</si>
  <si>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</si>
  <si>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</si>
  <si>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</si>
  <si>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</si>
  <si>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</si>
  <si>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</si>
  <si>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</si>
  <si>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</si>
  <si>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</si>
  <si>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</si>
  <si>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</si>
  <si>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</si>
  <si>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</si>
  <si>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</si>
  <si>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</si>
  <si>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</si>
  <si>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</si>
  <si>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</si>
  <si>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</si>
  <si>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</si>
  <si>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</si>
  <si>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</si>
  <si>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</si>
  <si>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</si>
  <si>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</si>
  <si>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</si>
  <si>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</si>
  <si>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</si>
  <si>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</si>
  <si>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</si>
  <si>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</si>
  <si>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</si>
  <si>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</si>
  <si>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</si>
  <si>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</si>
  <si>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</si>
  <si>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</si>
  <si>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</si>
  <si>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</si>
  <si>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</si>
  <si>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</si>
  <si>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</si>
  <si>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</si>
  <si>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</si>
  <si>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</si>
  <si>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</si>
  <si>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</si>
  <si>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</si>
  <si>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</si>
  <si>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</si>
  <si>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</si>
  <si>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</si>
  <si>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</si>
  <si>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</si>
  <si>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</si>
  <si>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</si>
  <si>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</si>
  <si>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</si>
  <si>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</si>
  <si>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</si>
  <si>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</si>
  <si>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</si>
  <si>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</si>
  <si>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</si>
  <si>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</si>
  <si>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</si>
  <si>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</si>
  <si>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</si>
  <si>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</si>
  <si>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</si>
  <si>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</si>
  <si>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</si>
  <si>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</si>
  <si>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</si>
  <si>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</si>
  <si>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</si>
  <si>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</si>
  <si>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</si>
  <si>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</si>
  <si>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</si>
  <si>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</si>
  <si>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</si>
  <si>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</si>
  <si>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</si>
  <si>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</si>
  <si>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</si>
  <si>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</si>
  <si>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</si>
  <si>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</si>
  <si>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</si>
  <si>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</si>
  <si>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</si>
  <si>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</si>
  <si>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</si>
  <si>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</si>
  <si>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</si>
  <si>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</si>
  <si>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</si>
  <si>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</si>
  <si>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</si>
  <si>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</si>
  <si>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</si>
  <si>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</si>
  <si>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</si>
  <si>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</si>
  <si>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</si>
  <si>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</si>
  <si>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</si>
  <si>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</si>
  <si>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</si>
  <si>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</si>
  <si>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</si>
  <si>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</si>
  <si>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</si>
  <si>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</si>
  <si>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</si>
  <si>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</si>
  <si>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</si>
  <si>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</si>
  <si>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</si>
  <si>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</si>
  <si>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</si>
  <si>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</si>
  <si>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</si>
  <si>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</si>
  <si>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</si>
  <si>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</si>
  <si>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</si>
  <si>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</si>
  <si>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</si>
  <si>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</si>
  <si>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</si>
  <si>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</si>
  <si>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</si>
  <si>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</si>
  <si>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</si>
  <si>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</si>
  <si>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</si>
  <si>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</si>
  <si>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</si>
  <si>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</si>
  <si>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</si>
  <si>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</si>
  <si>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</si>
  <si>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</si>
  <si>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</si>
  <si>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</si>
  <si>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</si>
  <si>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</si>
  <si>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</si>
  <si>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</si>
  <si>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</si>
  <si>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</si>
  <si>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</si>
  <si>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</si>
  <si>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</si>
  <si>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</si>
  <si>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</si>
  <si>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</si>
  <si>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</si>
  <si>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</si>
  <si>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</si>
  <si>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</si>
  <si>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</si>
  <si>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</si>
  <si>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</si>
  <si>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</si>
  <si>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</si>
  <si>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</si>
  <si>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</si>
  <si>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</si>
  <si>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</si>
  <si>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</si>
  <si>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</si>
  <si>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</si>
  <si>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</si>
  <si>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</si>
  <si>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</si>
  <si>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</si>
  <si>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</si>
  <si>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</si>
  <si>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</si>
  <si>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</si>
  <si>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</si>
  <si>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</si>
  <si>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</si>
  <si>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</si>
  <si>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</si>
  <si>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</si>
  <si>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</si>
  <si>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</si>
  <si>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</si>
  <si>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</si>
  <si>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</si>
  <si>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</si>
  <si>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</si>
  <si>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</si>
  <si>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</si>
  <si>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</si>
  <si>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</si>
  <si>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</si>
  <si>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</si>
  <si>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</si>
  <si>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</si>
  <si>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</si>
  <si>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</si>
  <si>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</si>
  <si>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</si>
  <si>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</si>
  <si>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</si>
  <si>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</si>
  <si>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</si>
  <si>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</si>
  <si>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</si>
  <si>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</si>
  <si>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</si>
  <si>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</si>
  <si>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</si>
  <si>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</si>
  <si>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</si>
  <si>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</si>
  <si>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</si>
  <si>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</si>
  <si>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</si>
  <si>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</si>
  <si>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</si>
  <si>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</si>
  <si>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</si>
  <si>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</si>
  <si>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</si>
  <si>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</si>
  <si>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</si>
  <si>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</si>
  <si>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</si>
  <si>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</si>
  <si>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</si>
  <si>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</si>
  <si>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</si>
  <si>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</si>
  <si>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</si>
  <si>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</si>
  <si>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</si>
  <si>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</si>
  <si>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</si>
  <si>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</si>
  <si>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</si>
  <si>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</si>
  <si>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</si>
  <si>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</si>
  <si>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</si>
  <si>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</si>
  <si>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</si>
  <si>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</si>
  <si>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</si>
  <si>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</si>
  <si>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</si>
  <si>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</si>
  <si>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</si>
  <si>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</si>
  <si>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</si>
  <si>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</si>
  <si>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</si>
  <si>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</si>
  <si>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</si>
  <si>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</si>
  <si>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</si>
  <si>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</si>
  <si>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</si>
  <si>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</si>
  <si>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</si>
  <si>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</si>
  <si>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</si>
  <si>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</si>
  <si>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</si>
  <si>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</si>
  <si>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</si>
  <si>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</si>
  <si>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</si>
  <si>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</si>
  <si>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</si>
  <si>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</si>
  <si>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</si>
  <si>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</si>
  <si>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</si>
  <si>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</si>
  <si>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</si>
  <si>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</si>
  <si>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</si>
  <si>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</si>
  <si>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</si>
  <si>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</si>
  <si>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</si>
  <si>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</si>
  <si>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</si>
  <si>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</si>
  <si>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</si>
  <si>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</si>
  <si>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</si>
  <si>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</si>
  <si>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</si>
  <si>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</si>
  <si>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</si>
  <si>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</si>
  <si>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</si>
  <si>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</si>
  <si>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</si>
  <si>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</si>
  <si>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</si>
  <si>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</si>
  <si>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</si>
  <si>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</si>
  <si>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</si>
  <si>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</si>
  <si>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</si>
  <si>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</si>
  <si>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</si>
  <si>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</si>
  <si>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</si>
  <si>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</si>
  <si>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</si>
  <si>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</si>
  <si>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</si>
  <si>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</si>
  <si>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</si>
  <si>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</si>
  <si>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</si>
  <si>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</si>
  <si>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</si>
  <si>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</si>
  <si>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</si>
  <si>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</si>
  <si>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</si>
  <si>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</si>
  <si>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</si>
  <si>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</si>
  <si>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</si>
  <si>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</si>
  <si>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</si>
  <si>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</si>
  <si>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</si>
  <si>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</si>
  <si>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</si>
  <si>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</si>
  <si>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</si>
  <si>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</si>
  <si>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</si>
  <si>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</si>
  <si>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</si>
  <si>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</si>
  <si>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</si>
  <si>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</si>
  <si>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</si>
  <si>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</si>
  <si>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</si>
  <si>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</si>
  <si>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</si>
  <si>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</si>
  <si>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</si>
  <si>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</si>
  <si>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</si>
  <si>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</si>
  <si>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</si>
  <si>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</si>
  <si>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</si>
  <si>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</si>
  <si>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</si>
  <si>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</si>
  <si>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</si>
  <si>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</si>
  <si>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</si>
  <si>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</si>
  <si>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</si>
  <si>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</si>
  <si>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</si>
  <si>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</si>
  <si>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</si>
  <si>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</si>
  <si>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</si>
  <si>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</si>
  <si>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</si>
  <si>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</si>
  <si>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</si>
  <si>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</si>
  <si>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</si>
  <si>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</si>
  <si>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</si>
  <si>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</si>
  <si>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</si>
  <si>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</si>
  <si>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</si>
  <si>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</si>
  <si>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</si>
  <si>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</si>
  <si>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</si>
  <si>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</si>
  <si>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</si>
  <si>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</si>
  <si>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</si>
  <si>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</si>
  <si>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</si>
  <si>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</si>
  <si>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</si>
  <si>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</si>
  <si>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</si>
  <si>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</si>
  <si>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</si>
  <si>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</si>
  <si>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</si>
  <si>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</si>
  <si>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</si>
  <si>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</si>
  <si>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</si>
  <si>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</si>
  <si>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</si>
  <si>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</si>
  <si>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</si>
  <si>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</si>
  <si>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</si>
  <si>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</si>
  <si>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</si>
  <si>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</si>
  <si>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</si>
  <si>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</si>
  <si>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</si>
  <si>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</si>
  <si>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</si>
  <si>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</si>
  <si>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</si>
  <si>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</si>
  <si>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</si>
  <si>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</si>
  <si>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</si>
  <si>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</si>
  <si>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</si>
  <si>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</si>
  <si>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</si>
  <si>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</si>
  <si>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</si>
  <si>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</si>
  <si>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</si>
  <si>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</si>
  <si>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</si>
  <si>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</si>
  <si>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</si>
  <si>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</si>
  <si>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</si>
  <si>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</si>
  <si>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</si>
  <si>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</si>
  <si>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</si>
  <si>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</si>
  <si>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</si>
  <si>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</si>
  <si>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</si>
  <si>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</si>
  <si>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</si>
  <si>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</si>
  <si>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</si>
  <si>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</si>
  <si>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</si>
  <si>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</si>
  <si>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</si>
  <si>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</si>
  <si>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</si>
  <si>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</si>
  <si>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</si>
  <si>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</si>
  <si>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</si>
  <si>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</si>
  <si>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</si>
  <si>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</si>
  <si>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</si>
  <si>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</si>
  <si>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</si>
  <si>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</si>
  <si>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</si>
  <si>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</si>
  <si>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</si>
  <si>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</si>
  <si>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</si>
  <si>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</si>
  <si>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</si>
  <si>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</si>
  <si>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</si>
  <si>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</si>
  <si>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</si>
  <si>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</si>
  <si>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</si>
  <si>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</si>
  <si>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</si>
  <si>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</si>
  <si>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</si>
  <si>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</si>
  <si>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</si>
  <si>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</si>
  <si>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</si>
  <si>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</si>
  <si>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</si>
  <si>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</si>
  <si>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</si>
  <si>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</si>
  <si>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</si>
  <si>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</si>
  <si>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</si>
  <si>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</si>
  <si>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</si>
  <si>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</si>
  <si>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</si>
  <si>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</si>
  <si>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</si>
  <si>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</si>
  <si>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</si>
  <si>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</si>
  <si>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</si>
  <si>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</si>
  <si>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</si>
  <si>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</si>
  <si>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</si>
  <si>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</si>
  <si>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</si>
  <si>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</si>
  <si>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</si>
  <si>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</si>
  <si>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</si>
  <si>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</si>
  <si>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</si>
  <si>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</si>
  <si>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</si>
  <si>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</si>
  <si>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</si>
  <si>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</si>
  <si>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</si>
  <si>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</si>
  <si>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</si>
  <si>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</si>
  <si>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</si>
  <si>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</si>
  <si>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</si>
  <si>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</si>
  <si>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</si>
  <si>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</si>
  <si>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</si>
  <si>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</si>
  <si>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</si>
  <si>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</si>
  <si>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</si>
  <si>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</si>
  <si>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</si>
  <si>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</si>
  <si>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</si>
  <si>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</si>
  <si>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</si>
  <si>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</si>
  <si>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</si>
  <si>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</si>
  <si>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</si>
  <si>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</si>
  <si>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</si>
  <si>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</si>
  <si>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</si>
  <si>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</si>
  <si>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</si>
  <si>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</si>
  <si>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</si>
  <si>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</si>
  <si>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</si>
  <si>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</si>
  <si>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</si>
  <si>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</si>
  <si>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</si>
  <si>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</si>
  <si>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</si>
  <si>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</si>
  <si>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</si>
  <si>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</si>
  <si>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</si>
  <si>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</si>
  <si>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</si>
  <si>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</si>
  <si>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</si>
  <si>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</si>
  <si>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</si>
  <si>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</si>
  <si>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</si>
  <si>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</si>
  <si>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</si>
  <si>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</si>
  <si>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</si>
  <si>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</si>
  <si>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</si>
  <si>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</si>
  <si>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</si>
  <si>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</si>
  <si>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</si>
  <si>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</si>
  <si>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</si>
  <si>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</si>
  <si>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</si>
  <si>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</si>
  <si>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</si>
  <si>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</si>
  <si>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</si>
  <si>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</si>
  <si>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</si>
  <si>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</si>
  <si>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</si>
  <si>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</si>
  <si>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</si>
  <si>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</si>
  <si>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</si>
  <si>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</si>
  <si>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</si>
  <si>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</si>
  <si>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</si>
  <si>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</si>
  <si>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</si>
  <si>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</si>
  <si>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</si>
  <si>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</si>
  <si>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</si>
  <si>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</si>
  <si>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</si>
  <si>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</si>
  <si>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</si>
  <si>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</si>
  <si>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</si>
  <si>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</si>
  <si>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</si>
  <si>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</si>
  <si>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</si>
  <si>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</si>
  <si>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</si>
  <si>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</si>
  <si>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</si>
  <si>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</si>
  <si>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</si>
  <si>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</si>
  <si>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</si>
  <si>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</si>
  <si>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</si>
  <si>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</si>
  <si>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</si>
  <si>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</si>
  <si>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</si>
  <si>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</si>
  <si>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</si>
  <si>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</si>
  <si>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</si>
  <si>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</si>
  <si>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</si>
  <si>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</si>
  <si>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</si>
  <si>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</si>
  <si>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</si>
  <si>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</si>
  <si>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</si>
  <si>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</si>
  <si>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</si>
  <si>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</si>
  <si>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</si>
  <si>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</si>
  <si>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</si>
  <si>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</si>
  <si>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</si>
  <si>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</si>
  <si>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</si>
  <si>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</si>
  <si>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</si>
  <si>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</si>
  <si>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</si>
  <si>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</si>
  <si>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</si>
  <si>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</si>
  <si>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</si>
  <si>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</si>
  <si>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</si>
  <si>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</si>
  <si>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</si>
  <si>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</si>
  <si>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</si>
  <si>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</si>
  <si>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</si>
  <si>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</si>
  <si>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</si>
  <si>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</si>
  <si>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</si>
  <si>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</si>
  <si>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</si>
  <si>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</si>
  <si>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</si>
  <si>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</si>
  <si>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</si>
  <si>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</si>
  <si>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</si>
  <si>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</si>
  <si>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</si>
  <si>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</si>
  <si>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</si>
  <si>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</si>
  <si>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</si>
  <si>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</si>
  <si>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</si>
  <si>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</si>
  <si>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</si>
  <si>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</si>
  <si>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</si>
  <si>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</si>
  <si>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</si>
  <si>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</si>
  <si>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</si>
  <si>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</si>
  <si>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</si>
  <si>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</si>
  <si>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</si>
  <si>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</si>
  <si>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</si>
  <si>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</si>
  <si>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</si>
  <si>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</si>
  <si>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</si>
  <si>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</si>
  <si>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</si>
  <si>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</si>
  <si>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</si>
  <si>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</si>
  <si>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</si>
  <si>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</si>
  <si>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</si>
  <si>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</si>
  <si>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</si>
  <si>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</si>
  <si>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</si>
  <si>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</si>
  <si>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</si>
  <si>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</si>
  <si>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</si>
  <si>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</si>
  <si>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</si>
  <si>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</si>
  <si>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</si>
  <si>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</si>
  <si>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</si>
  <si>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</si>
  <si>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</si>
  <si>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</si>
  <si>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</si>
  <si>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</si>
  <si>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</si>
  <si>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</si>
  <si>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</si>
  <si>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</si>
  <si>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</si>
  <si>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</si>
  <si>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</si>
  <si>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</si>
  <si>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</si>
  <si>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</si>
  <si>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</si>
  <si>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</si>
  <si>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</si>
  <si>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</si>
  <si>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</si>
  <si>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</si>
  <si>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</si>
  <si>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</si>
  <si>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</si>
  <si>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</si>
  <si>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</si>
  <si>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</si>
  <si>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</si>
  <si>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</si>
  <si>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</si>
  <si>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</si>
  <si>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</si>
  <si>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</si>
  <si>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</si>
  <si>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</si>
  <si>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</si>
  <si>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</si>
  <si>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</si>
  <si>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</si>
  <si>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</si>
  <si>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</si>
  <si>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</si>
  <si>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</si>
  <si>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</si>
  <si>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</si>
  <si>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</si>
  <si>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</si>
  <si>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</si>
  <si>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</si>
  <si>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</si>
  <si>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</si>
  <si>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</si>
  <si>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</si>
  <si>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</si>
  <si>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</si>
  <si>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</si>
  <si>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</si>
  <si>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</si>
  <si>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</si>
  <si>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</si>
  <si>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</si>
  <si>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</si>
  <si>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</si>
  <si>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</si>
  <si>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</si>
  <si>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</si>
  <si>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</si>
  <si>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</si>
  <si>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</si>
  <si>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</si>
  <si>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</si>
  <si>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</si>
  <si>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</si>
  <si>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</si>
  <si>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</si>
  <si>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</si>
  <si>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</si>
  <si>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</si>
  <si>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</si>
  <si>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</si>
  <si>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</si>
  <si>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</si>
  <si>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</si>
  <si>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</si>
  <si>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</si>
  <si>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</si>
  <si>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</si>
  <si>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</si>
  <si>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</si>
  <si>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</si>
  <si>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</si>
  <si>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</si>
  <si>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</si>
  <si>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</si>
  <si>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</si>
  <si>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</si>
  <si>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</si>
  <si>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</si>
  <si>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</si>
  <si>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</si>
  <si>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</si>
  <si>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</si>
  <si>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</si>
  <si>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</si>
  <si>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</si>
  <si>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</si>
  <si>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</si>
  <si>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</si>
  <si>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</si>
  <si>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</si>
  <si>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</si>
  <si>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</si>
  <si>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</si>
  <si>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</si>
  <si>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</si>
  <si>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</si>
  <si>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</si>
  <si>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</si>
  <si>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</si>
  <si>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</si>
  <si>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</si>
  <si>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</si>
  <si>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</si>
  <si>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</si>
  <si>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</si>
  <si>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</si>
  <si>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</si>
  <si>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</si>
  <si>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</si>
  <si>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</si>
  <si>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</si>
  <si>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</si>
  <si>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</si>
  <si>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</si>
  <si>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</si>
  <si>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</si>
  <si>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</si>
  <si>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</si>
  <si>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</si>
  <si>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</si>
  <si>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</si>
  <si>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</si>
  <si>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</si>
  <si>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</si>
  <si>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</si>
  <si>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</si>
  <si>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</si>
  <si>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</si>
  <si>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</si>
  <si>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</si>
  <si>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</si>
  <si>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</si>
  <si>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</si>
  <si>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</si>
  <si>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</si>
  <si>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</si>
  <si>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</si>
  <si>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</si>
  <si>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</si>
  <si>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</si>
  <si>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</si>
  <si>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</si>
  <si>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</si>
  <si>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</si>
  <si>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</si>
  <si>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</si>
  <si>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</si>
  <si>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</si>
  <si>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</si>
  <si>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</si>
  <si>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</si>
  <si>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</si>
  <si>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</si>
  <si>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</si>
  <si>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</si>
  <si>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</si>
  <si>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</si>
  <si>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</si>
  <si>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</si>
  <si>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</si>
  <si>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</si>
  <si>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</si>
  <si>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</si>
  <si>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</si>
  <si>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</si>
  <si>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</si>
  <si>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</si>
  <si>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</si>
  <si>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</si>
  <si>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</si>
  <si>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</si>
  <si>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</si>
  <si>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</si>
  <si>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</si>
  <si>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</si>
  <si>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</si>
  <si>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</si>
  <si>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</si>
  <si>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</si>
  <si>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</si>
  <si>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</si>
  <si>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</si>
  <si>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</si>
  <si>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</si>
  <si>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</si>
  <si>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</si>
  <si>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</si>
  <si>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</si>
  <si>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</si>
  <si>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</si>
  <si>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</si>
  <si>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</si>
  <si>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</si>
  <si>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</si>
  <si>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</si>
  <si>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</si>
  <si>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</si>
  <si>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</si>
  <si>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</si>
  <si>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</si>
  <si>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</si>
  <si>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</si>
  <si>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</si>
  <si>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</si>
  <si>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</si>
  <si>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</si>
  <si>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</si>
  <si>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</si>
  <si>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</si>
  <si>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</si>
  <si>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</si>
  <si>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</si>
  <si>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</si>
  <si>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</si>
  <si>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</si>
  <si>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</si>
  <si>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</si>
  <si>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</si>
  <si>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</si>
  <si>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</si>
  <si>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</si>
  <si>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</si>
  <si>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</si>
  <si>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</si>
  <si>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</si>
  <si>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</si>
  <si>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</si>
  <si>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</si>
  <si>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</si>
  <si>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</si>
  <si>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</si>
  <si>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</si>
  <si>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</si>
  <si>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</si>
  <si>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</si>
  <si>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</si>
  <si>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</si>
  <si>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</si>
  <si>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</si>
  <si>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</si>
  <si>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</si>
  <si>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</si>
  <si>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</si>
  <si>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</si>
  <si>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</si>
  <si>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</si>
  <si>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</si>
  <si>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</si>
  <si>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</si>
  <si>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</si>
  <si>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</si>
  <si>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</si>
  <si>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</si>
  <si>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</si>
  <si>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</si>
  <si>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</si>
  <si>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</si>
  <si>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</si>
  <si>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</si>
  <si>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</si>
  <si>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</si>
  <si>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</si>
  <si>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</si>
  <si>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</si>
  <si>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</si>
  <si>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</si>
  <si>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</si>
  <si>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</si>
  <si>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</si>
  <si>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</si>
  <si>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</si>
  <si>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</si>
  <si>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</si>
  <si>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</si>
  <si>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</si>
  <si>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</si>
  <si>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</si>
  <si>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</si>
  <si>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</si>
  <si>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</si>
  <si>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</si>
  <si>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</si>
  <si>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</si>
  <si>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</si>
  <si>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</si>
  <si>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</si>
  <si>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</si>
  <si>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</si>
  <si>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</si>
  <si>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</si>
  <si>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</si>
  <si>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</si>
  <si>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</si>
  <si>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</si>
  <si>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</si>
  <si>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</si>
  <si>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</si>
  <si>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</si>
  <si>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</si>
  <si>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</si>
  <si>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</si>
  <si>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</si>
  <si>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</si>
  <si>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</si>
  <si>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</si>
  <si>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</si>
  <si>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</si>
  <si>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</si>
  <si>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</si>
  <si>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</si>
  <si>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</si>
  <si>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</si>
  <si>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</si>
  <si>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</si>
  <si>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</si>
  <si>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</si>
  <si>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</si>
  <si>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</si>
  <si>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</si>
  <si>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</si>
  <si>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</si>
  <si>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</si>
  <si>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</si>
  <si>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</si>
  <si>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</si>
  <si>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</si>
  <si>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</si>
  <si>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</si>
  <si>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</si>
  <si>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</si>
  <si>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</si>
  <si>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</si>
  <si>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</si>
  <si>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</si>
  <si>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</si>
  <si>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</si>
  <si>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</si>
  <si>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</si>
  <si>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</si>
  <si>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</si>
  <si>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</si>
  <si>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</si>
  <si>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</si>
  <si>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</si>
  <si>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</si>
  <si>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</si>
  <si>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</si>
  <si>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</si>
  <si>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</si>
  <si>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</si>
  <si>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</si>
  <si>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</si>
  <si>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</si>
  <si>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</si>
  <si>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</si>
  <si>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</si>
  <si>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</si>
  <si>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</si>
  <si>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</si>
  <si>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</si>
  <si>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</si>
  <si>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</si>
  <si>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</si>
  <si>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</si>
  <si>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</si>
  <si>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</si>
  <si>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</si>
  <si>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</si>
  <si>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</si>
  <si>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</si>
  <si>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</si>
  <si>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</si>
  <si>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</si>
  <si>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</si>
  <si>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</si>
  <si>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</si>
  <si>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</si>
  <si>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</si>
  <si>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</si>
  <si>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</si>
  <si>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</si>
  <si>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</si>
  <si>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</si>
  <si>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</si>
  <si>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</si>
  <si>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</si>
  <si>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</si>
  <si>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</si>
  <si>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</si>
  <si>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</si>
  <si>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</si>
  <si>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</si>
  <si>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</si>
  <si>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</si>
  <si>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</si>
  <si>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</si>
  <si>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</si>
  <si>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</si>
  <si>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</si>
  <si>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</si>
  <si>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</si>
  <si>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</si>
  <si>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</si>
  <si>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</si>
  <si>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</si>
  <si>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</si>
  <si>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</si>
  <si>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</si>
  <si>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</si>
  <si>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</si>
  <si>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</si>
  <si>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</si>
  <si>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</si>
  <si>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</si>
  <si>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</si>
  <si>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</si>
  <si>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</si>
  <si>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</si>
  <si>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</si>
  <si>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</si>
  <si>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</si>
  <si>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</si>
  <si>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</si>
  <si>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</si>
  <si>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</si>
  <si>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</si>
  <si>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</si>
  <si>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</si>
  <si>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</si>
  <si>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</si>
  <si>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</si>
  <si>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</si>
  <si>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</si>
  <si>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</si>
  <si>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</si>
  <si>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</si>
  <si>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</si>
  <si>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</si>
  <si>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</si>
  <si>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</si>
  <si>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</si>
  <si>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</si>
  <si>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</si>
  <si>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</si>
  <si>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</si>
  <si>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</si>
  <si>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</si>
  <si>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</si>
  <si>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</si>
  <si>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</si>
  <si>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</si>
  <si>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</si>
  <si>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</si>
  <si>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</si>
  <si>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</si>
  <si>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</si>
  <si>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</si>
  <si>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</si>
  <si>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</si>
  <si>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</si>
  <si>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</si>
  <si>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</si>
  <si>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</si>
  <si>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</si>
  <si>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</si>
  <si>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</si>
  <si>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</si>
  <si>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</si>
  <si>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</si>
  <si>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</si>
  <si>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</si>
  <si>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</si>
  <si>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</si>
  <si>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</si>
  <si>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</si>
  <si>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</si>
  <si>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</si>
  <si>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</si>
  <si>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</si>
  <si>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</si>
  <si>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</si>
  <si>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</si>
  <si>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</si>
  <si>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</si>
  <si>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</si>
  <si>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</si>
  <si>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</si>
  <si>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</si>
  <si>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</si>
  <si>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</si>
  <si>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</si>
  <si>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</si>
  <si>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</si>
  <si>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</si>
  <si>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</si>
  <si>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</si>
  <si>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</si>
  <si>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</si>
  <si>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</si>
  <si>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</si>
  <si>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</si>
  <si>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</si>
  <si>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</si>
  <si>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</si>
  <si>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</si>
  <si>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</si>
  <si>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</si>
  <si>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</si>
  <si>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</si>
  <si>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</si>
  <si>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</si>
  <si>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</si>
  <si>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</si>
  <si>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</si>
  <si>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</si>
  <si>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</si>
  <si>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</si>
  <si>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</si>
  <si>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</si>
  <si>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</si>
  <si>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</si>
  <si>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</si>
  <si>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</si>
  <si>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</si>
  <si>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</si>
  <si>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</si>
  <si>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</si>
  <si>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</si>
  <si>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</si>
  <si>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</si>
  <si>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</si>
  <si>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</si>
  <si>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</si>
  <si>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</si>
  <si>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</si>
  <si>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</si>
  <si>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</si>
  <si>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</si>
  <si>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</si>
  <si>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</si>
  <si>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</si>
  <si>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</si>
  <si>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</si>
  <si>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</si>
  <si>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</si>
  <si>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</si>
  <si>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</si>
  <si>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</si>
  <si>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</si>
  <si>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</si>
  <si>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</si>
  <si>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</si>
  <si>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</si>
  <si>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</si>
  <si>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</si>
  <si>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</si>
  <si>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</si>
  <si>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</si>
  <si>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</si>
  <si>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</si>
  <si>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</si>
  <si>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</si>
  <si>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</si>
  <si>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</si>
  <si>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</si>
  <si>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</si>
  <si>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</si>
  <si>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</si>
  <si>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</si>
  <si>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</si>
  <si>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</si>
  <si>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</si>
  <si>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</si>
  <si>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</si>
  <si>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</si>
  <si>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</si>
  <si>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</si>
  <si>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</si>
  <si>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</si>
  <si>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</si>
  <si>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</si>
  <si>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</si>
  <si>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</si>
  <si>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</si>
  <si>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</si>
  <si>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</si>
  <si>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</si>
  <si>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</si>
  <si>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</si>
  <si>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</si>
  <si>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</si>
  <si>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</si>
  <si>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</si>
  <si>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</si>
  <si>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</si>
  <si>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</si>
  <si>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</si>
  <si>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</si>
  <si>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</si>
  <si>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</si>
  <si>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</si>
  <si>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</si>
  <si>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</si>
  <si>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</si>
  <si>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</si>
  <si>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</si>
  <si>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</si>
  <si>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</si>
  <si>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</si>
  <si>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</si>
  <si>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</si>
  <si>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</si>
  <si>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</si>
  <si>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</si>
  <si>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</si>
  <si>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</si>
  <si>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</si>
  <si>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</si>
  <si>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</si>
  <si>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</si>
  <si>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</si>
  <si>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</si>
  <si>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</si>
  <si>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</si>
  <si>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</si>
  <si>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</si>
  <si>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</si>
  <si>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</si>
  <si>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</si>
  <si>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</si>
  <si>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</si>
  <si>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</si>
  <si>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</si>
  <si>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</si>
  <si>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</si>
  <si>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</si>
  <si>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</si>
  <si>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</si>
  <si>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</si>
  <si>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</si>
  <si>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</si>
  <si>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</si>
  <si>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</si>
  <si>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</si>
  <si>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</si>
  <si>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</si>
  <si>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</si>
  <si>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</si>
  <si>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</si>
  <si>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</si>
  <si>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</si>
  <si>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</si>
  <si>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</si>
  <si>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</si>
  <si>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</si>
  <si>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</si>
  <si>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</si>
  <si>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</si>
  <si>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</si>
  <si>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</si>
  <si>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</si>
  <si>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</si>
  <si>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</si>
  <si>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</si>
  <si>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</si>
  <si>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</si>
  <si>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</si>
  <si>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</si>
  <si>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</si>
  <si>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</si>
  <si>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</si>
  <si>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</si>
  <si>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</si>
  <si>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</si>
  <si>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</si>
  <si>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</si>
  <si>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</si>
  <si>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</si>
  <si>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</si>
  <si>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</si>
  <si>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</si>
  <si>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</si>
  <si>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</si>
  <si>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</si>
  <si>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</si>
  <si>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</si>
  <si>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</si>
  <si>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</si>
  <si>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</si>
  <si>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</si>
  <si>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</si>
  <si>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</si>
  <si>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</si>
  <si>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</si>
  <si>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</si>
  <si>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</si>
  <si>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</si>
  <si>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</si>
  <si>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</si>
  <si>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</si>
  <si>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</si>
  <si>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</si>
  <si>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</si>
  <si>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</si>
  <si>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</si>
  <si>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</si>
  <si>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</si>
  <si>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</si>
  <si>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</si>
  <si>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</si>
  <si>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</si>
  <si>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</si>
  <si>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</si>
  <si>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</si>
  <si>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</si>
  <si>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</si>
  <si>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</si>
  <si>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</si>
  <si>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</si>
  <si>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</si>
  <si>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</si>
  <si>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</si>
  <si>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</si>
  <si>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</si>
  <si>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</si>
  <si>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</si>
  <si>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</si>
  <si>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</si>
  <si>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</si>
  <si>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</si>
  <si>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</si>
  <si>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</si>
  <si>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</si>
  <si>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</si>
  <si>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</si>
  <si>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</si>
  <si>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</si>
  <si>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</si>
  <si>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</si>
  <si>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</si>
  <si>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</si>
  <si>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</si>
  <si>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</si>
  <si>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</si>
  <si>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</si>
  <si>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</si>
  <si>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</si>
  <si>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</si>
  <si>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</si>
  <si>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</si>
  <si>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</si>
  <si>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</si>
  <si>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</si>
  <si>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</si>
  <si>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</si>
  <si>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</si>
  <si>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</si>
  <si>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</si>
  <si>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</si>
  <si>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</si>
  <si>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</si>
  <si>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</si>
  <si>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</si>
  <si>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</si>
  <si>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</si>
  <si>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</si>
  <si>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</si>
  <si>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</si>
  <si>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</si>
  <si>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</si>
  <si>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</si>
  <si>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</si>
  <si>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</si>
  <si>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</si>
  <si>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</si>
  <si>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</si>
  <si>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</si>
  <si>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</si>
  <si>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</si>
  <si>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</si>
  <si>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</si>
  <si>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</si>
  <si>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</si>
  <si>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</si>
  <si>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</si>
  <si>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</si>
  <si>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</si>
  <si>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</si>
  <si>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</si>
  <si>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</si>
  <si>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</si>
  <si>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</si>
  <si>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</si>
  <si>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</si>
  <si>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</si>
  <si>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</si>
  <si>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</si>
  <si>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</si>
  <si>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</si>
  <si>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</si>
  <si>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</si>
  <si>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</si>
  <si>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</si>
  <si>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</si>
  <si>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</si>
  <si>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</si>
  <si>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</si>
  <si>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</si>
  <si>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</si>
  <si>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</si>
  <si>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</si>
  <si>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</si>
  <si>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</si>
  <si>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</si>
  <si>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</si>
  <si>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</si>
  <si>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</si>
  <si>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</si>
  <si>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</si>
  <si>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</si>
  <si>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</si>
  <si>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</si>
  <si>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</si>
  <si>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</si>
  <si>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</si>
  <si>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</si>
  <si>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</si>
  <si>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</si>
  <si>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</si>
  <si>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</si>
  <si>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</si>
  <si>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</si>
  <si>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</si>
  <si>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</si>
  <si>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</si>
  <si>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</si>
  <si>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</si>
  <si>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</si>
  <si>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</si>
  <si>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</si>
  <si>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</si>
  <si>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</si>
  <si>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</si>
  <si>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</si>
  <si>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</si>
  <si>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</si>
  <si>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</si>
  <si>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</si>
  <si>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</si>
  <si>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</si>
  <si>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</si>
  <si>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</si>
  <si>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</si>
  <si>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</si>
  <si>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</si>
  <si>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</si>
  <si>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</si>
  <si>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</si>
  <si>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</si>
  <si>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</si>
  <si>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</si>
  <si>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</si>
  <si>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</si>
  <si>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</si>
  <si>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</si>
  <si>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</si>
  <si>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</si>
  <si>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</si>
  <si>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</si>
  <si>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</si>
  <si>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</si>
  <si>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</si>
  <si>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</si>
  <si>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</si>
  <si>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</si>
  <si>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</si>
  <si>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</si>
  <si>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</si>
  <si>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</si>
  <si>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</si>
  <si>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</si>
  <si>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</si>
  <si>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</si>
  <si>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</si>
  <si>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</si>
  <si>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</si>
  <si>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</si>
  <si>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</si>
  <si>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</si>
  <si>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</si>
  <si>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</si>
  <si>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</si>
  <si>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</si>
  <si>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</si>
  <si>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</si>
  <si>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</si>
  <si>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</si>
  <si>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</si>
  <si>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</si>
  <si>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</si>
  <si>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</si>
  <si>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</si>
  <si>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</si>
  <si>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</si>
  <si>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</si>
  <si>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</si>
  <si>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</si>
  <si>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</si>
  <si>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</si>
  <si>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</si>
  <si>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</si>
  <si>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</si>
  <si>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</si>
  <si>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</si>
  <si>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</si>
  <si>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</si>
  <si>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</si>
  <si>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</si>
  <si>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</si>
  <si>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</si>
  <si>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</si>
  <si>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</si>
  <si>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</si>
  <si>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</si>
  <si>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</si>
  <si>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</si>
  <si>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</si>
  <si>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</si>
  <si>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</si>
  <si>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</si>
  <si>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</si>
  <si>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</si>
  <si>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</si>
  <si>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</si>
  <si>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</si>
  <si>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</si>
  <si>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</si>
  <si>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</si>
  <si>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</si>
  <si>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</si>
  <si>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</si>
  <si>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</si>
  <si>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</si>
  <si>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</si>
  <si>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</si>
  <si>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</si>
  <si>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</si>
  <si>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</si>
  <si>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</si>
  <si>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</si>
  <si>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</si>
  <si>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</si>
  <si>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</si>
  <si>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</si>
  <si>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</si>
  <si>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</si>
  <si>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</si>
  <si>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</si>
  <si>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</si>
  <si>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</si>
  <si>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</si>
  <si>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</si>
  <si>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</si>
  <si>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</si>
  <si>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</si>
  <si>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</si>
  <si>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</si>
  <si>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</si>
  <si>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</si>
  <si>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</si>
  <si>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</si>
  <si>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</si>
  <si>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</si>
  <si>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</si>
  <si>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</si>
  <si>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</si>
  <si>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</si>
  <si>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</si>
  <si>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</si>
  <si>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</si>
  <si>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</si>
  <si>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</si>
  <si>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</si>
  <si>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</si>
  <si>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</si>
  <si>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</si>
  <si>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</si>
  <si>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</si>
  <si>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</si>
  <si>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</si>
  <si>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</si>
  <si>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</si>
  <si>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</si>
  <si>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</si>
  <si>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</si>
  <si>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</si>
  <si>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</si>
  <si>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</si>
  <si>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</si>
  <si>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</si>
  <si>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</si>
  <si>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</si>
  <si>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</si>
  <si>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INSTITUTO COLOMBIANO DE BIENESTAR FAMILIAR</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</si>
  <si>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</si>
  <si>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</si>
  <si>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</si>
  <si>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</si>
  <si>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</si>
  <si>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</si>
  <si>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</si>
  <si>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</si>
  <si>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</si>
  <si>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76007212020</t>
  </si>
  <si>
    <t>SI</t>
  </si>
  <si>
    <t>76007302020</t>
  </si>
  <si>
    <t>76007132020</t>
  </si>
  <si>
    <t>5856-50 CAMARA DE COMERCIO</t>
  </si>
  <si>
    <t>FUNDEJAMUNDI</t>
  </si>
  <si>
    <t>COLEGIO MAYOR SAN ANTONIO DE PADUA</t>
  </si>
  <si>
    <t>2530-2011</t>
  </si>
  <si>
    <t>1321-2012</t>
  </si>
  <si>
    <t>1322-2013</t>
  </si>
  <si>
    <t>REALIZAR CUALIFICACION AL TALENTO HUMANO EN ESTRATEGIAS DE AUTOPROTECCION DE NIÑOS Y NIÑAS FRENTE AL ABUSO SEXUAL</t>
  </si>
  <si>
    <t>REALIZACION DE TALLERES QUE PROMUEVAN LA PARTICIPACION Y EL PROTAGONISMO DE NIÑOS Y NIÑAS Y FORTALECER EL TEJIDO SOCIAL EN LA CONSTRUCCION DE UNA COMUNIDAD</t>
  </si>
  <si>
    <t>GUIAR LOS PROCESOS DE CONTRUCCION DE LINEAMIENTO Y PROCEDIMIENTOS NECESARIOS QUE IMPLIQUEN LA IMPLEMENTACION DE UN PROYECTO DE INCLUSON DE NIÑOS Y NIÑAS CON AUTISMO</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</si>
  <si>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</si>
  <si>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2021-76-10001851</t>
  </si>
  <si>
    <t>ATENCION A EDUCACION PREESCOLAR DE 3 A 6 AÑOS</t>
  </si>
  <si>
    <t>2830</t>
  </si>
  <si>
    <t>1513</t>
  </si>
  <si>
    <t>1355</t>
  </si>
  <si>
    <t>4170</t>
  </si>
  <si>
    <t>4444</t>
  </si>
  <si>
    <t>4143.2.21.3967</t>
  </si>
  <si>
    <t>4143.2.21.4706</t>
  </si>
  <si>
    <t>6404</t>
  </si>
  <si>
    <t>8260</t>
  </si>
  <si>
    <t>5974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</si>
</sst>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85" zoomScaleNormal="85" zoomScaleSheetLayoutView="40" zoomScalePageLayoutView="40" workbookViewId="0">
      <selection activeCell="A193" sqref="A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2704</v>
      </c>
      <c r="D15" s="35"/>
      <c r="E15" s="35"/>
      <c r="F15" s="5"/>
      <c r="G15" s="32" t="s">
        <v>1168</v>
      </c>
      <c r="H15" s="102" t="s">
        <v>1033</v>
      </c>
      <c r="I15" s="32" t="s">
        <v>2624</v>
      </c>
      <c r="J15" s="107" t="s">
        <v>2626</v>
      </c>
      <c r="L15" s="200" t="s">
        <v>8</v>
      </c>
      <c r="M15" s="200"/>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9" t="s">
        <v>11</v>
      </c>
      <c r="J19" s="130" t="s">
        <v>10</v>
      </c>
      <c r="K19" s="130" t="s">
        <v>2609</v>
      </c>
      <c r="L19" s="130" t="s">
        <v>1161</v>
      </c>
      <c r="M19" s="130" t="s">
        <v>1162</v>
      </c>
      <c r="N19" s="131" t="s">
        <v>2610</v>
      </c>
      <c r="O19" s="126"/>
      <c r="Q19" s="51"/>
      <c r="R19" s="51"/>
    </row>
    <row r="20" spans="1:23" ht="30" customHeight="1" x14ac:dyDescent="0.25">
      <c r="A20" s="9"/>
      <c r="B20" s="108">
        <v>805027243</v>
      </c>
      <c r="C20" s="5"/>
      <c r="D20" s="73"/>
      <c r="E20" s="5"/>
      <c r="F20" s="5"/>
      <c r="G20" s="5"/>
      <c r="H20" s="177"/>
      <c r="I20" s="138" t="s">
        <v>1155</v>
      </c>
      <c r="J20" s="139" t="s">
        <v>1053</v>
      </c>
      <c r="K20" s="140">
        <v>748199694</v>
      </c>
      <c r="L20" s="141">
        <v>44193</v>
      </c>
      <c r="M20" s="141">
        <v>44561</v>
      </c>
      <c r="N20" s="124">
        <f>+(M20-L20)/30</f>
        <v>12.266666666666667</v>
      </c>
      <c r="O20" s="127"/>
      <c r="U20" s="123"/>
      <c r="V20" s="104">
        <f ca="1">NOW()</f>
        <v>44193.788779861112</v>
      </c>
      <c r="W20" s="104">
        <f ca="1">NOW()</f>
        <v>44193.788779861112</v>
      </c>
    </row>
    <row r="21" spans="1:23" ht="30" customHeight="1" outlineLevel="1" x14ac:dyDescent="0.25">
      <c r="A21" s="9"/>
      <c r="B21" s="71"/>
      <c r="C21" s="5"/>
      <c r="D21" s="5"/>
      <c r="E21" s="5"/>
      <c r="F21" s="5"/>
      <c r="G21" s="5"/>
      <c r="H21" s="70"/>
      <c r="I21" s="138" t="s">
        <v>1155</v>
      </c>
      <c r="J21" s="139" t="s">
        <v>1053</v>
      </c>
      <c r="K21" s="140"/>
      <c r="L21" s="141">
        <v>44193</v>
      </c>
      <c r="M21" s="141">
        <v>44561</v>
      </c>
      <c r="N21" s="124">
        <f t="shared" ref="N21:N35" si="0">+(M21-L21)/30</f>
        <v>12.266666666666667</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169" t="str">
        <f>VLOOKUP(B20,EAS!A2:B1439,2,0)</f>
        <v>FUNDACION SOCIAL Y CULTURAL SAN ANTONIO DE PADUA</v>
      </c>
      <c r="C38" s="169"/>
      <c r="D38" s="169"/>
      <c r="E38" s="169"/>
      <c r="F38" s="169"/>
      <c r="G38" s="5"/>
      <c r="H38" s="121"/>
      <c r="I38" s="181" t="s">
        <v>7</v>
      </c>
      <c r="J38" s="181"/>
      <c r="K38" s="181"/>
      <c r="L38" s="181"/>
      <c r="M38" s="181"/>
      <c r="N38" s="181"/>
      <c r="O38" s="122"/>
    </row>
    <row r="39" spans="1:16" ht="42.95" customHeight="1" thickBot="1" x14ac:dyDescent="0.3">
      <c r="A39" s="10"/>
      <c r="B39" s="11"/>
      <c r="C39" s="11"/>
      <c r="D39" s="11"/>
      <c r="E39" s="11"/>
      <c r="F39" s="11"/>
      <c r="G39" s="11"/>
      <c r="H39" s="10"/>
      <c r="I39" s="213" t="s">
        <v>2703</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1" t="s">
        <v>2680</v>
      </c>
      <c r="C48" s="113" t="s">
        <v>31</v>
      </c>
      <c r="D48" s="110">
        <v>7626161213</v>
      </c>
      <c r="E48" s="134">
        <v>42716</v>
      </c>
      <c r="F48" s="134">
        <v>43084</v>
      </c>
      <c r="G48" s="149">
        <f>IF(AND(E48&lt;&gt;"",F48&lt;&gt;""),((F48-E48)/30),"")</f>
        <v>12.266666666666667</v>
      </c>
      <c r="H48" s="111" t="s">
        <v>2681</v>
      </c>
      <c r="I48" s="110" t="s">
        <v>1155</v>
      </c>
      <c r="J48" s="110" t="s">
        <v>1053</v>
      </c>
      <c r="K48" s="112">
        <v>3106519171</v>
      </c>
      <c r="L48" s="113" t="s">
        <v>1148</v>
      </c>
      <c r="M48" s="109">
        <v>1</v>
      </c>
      <c r="N48" s="113" t="s">
        <v>27</v>
      </c>
      <c r="O48" s="113" t="s">
        <v>26</v>
      </c>
      <c r="P48" s="78"/>
    </row>
    <row r="49" spans="1:16" s="6" customFormat="1" ht="24.75" customHeight="1" x14ac:dyDescent="0.25">
      <c r="A49" s="132">
        <v>2</v>
      </c>
      <c r="B49" s="111" t="s">
        <v>2680</v>
      </c>
      <c r="C49" s="113" t="s">
        <v>31</v>
      </c>
      <c r="D49" s="110">
        <v>7626171087</v>
      </c>
      <c r="E49" s="134">
        <v>43070</v>
      </c>
      <c r="F49" s="134">
        <v>43404</v>
      </c>
      <c r="G49" s="149">
        <f t="shared" ref="G49:G50" si="2">IF(AND(E49&lt;&gt;"",F49&lt;&gt;""),((F49-E49)/30),"")</f>
        <v>11.133333333333333</v>
      </c>
      <c r="H49" s="111" t="s">
        <v>2681</v>
      </c>
      <c r="I49" s="110" t="s">
        <v>1155</v>
      </c>
      <c r="J49" s="110" t="s">
        <v>1053</v>
      </c>
      <c r="K49" s="167">
        <v>3018573725</v>
      </c>
      <c r="L49" s="113" t="s">
        <v>1148</v>
      </c>
      <c r="M49" s="109">
        <v>1</v>
      </c>
      <c r="N49" s="113" t="s">
        <v>27</v>
      </c>
      <c r="O49" s="113" t="s">
        <v>26</v>
      </c>
      <c r="P49" s="78"/>
    </row>
    <row r="50" spans="1:16" s="6" customFormat="1" ht="24.75" customHeight="1" x14ac:dyDescent="0.25">
      <c r="A50" s="132">
        <v>3</v>
      </c>
      <c r="B50" s="111" t="s">
        <v>2695</v>
      </c>
      <c r="C50" s="113" t="s">
        <v>32</v>
      </c>
      <c r="D50" s="110" t="s">
        <v>2697</v>
      </c>
      <c r="E50" s="134">
        <v>40558</v>
      </c>
      <c r="F50" s="134">
        <v>40892</v>
      </c>
      <c r="G50" s="149">
        <f t="shared" si="2"/>
        <v>11.133333333333333</v>
      </c>
      <c r="H50" s="111" t="s">
        <v>2700</v>
      </c>
      <c r="I50" s="110" t="s">
        <v>1155</v>
      </c>
      <c r="J50" s="110" t="s">
        <v>1053</v>
      </c>
      <c r="K50" s="112">
        <v>10200000</v>
      </c>
      <c r="L50" s="113" t="s">
        <v>1148</v>
      </c>
      <c r="M50" s="109">
        <v>1</v>
      </c>
      <c r="N50" s="113" t="s">
        <v>27</v>
      </c>
      <c r="O50" s="113" t="s">
        <v>1148</v>
      </c>
      <c r="P50" s="78"/>
    </row>
    <row r="51" spans="1:16" s="6" customFormat="1" ht="24.75" customHeight="1" outlineLevel="1" x14ac:dyDescent="0.25">
      <c r="A51" s="132">
        <v>4</v>
      </c>
      <c r="B51" s="111" t="s">
        <v>2695</v>
      </c>
      <c r="C51" s="113" t="s">
        <v>32</v>
      </c>
      <c r="D51" s="110" t="s">
        <v>2698</v>
      </c>
      <c r="E51" s="134">
        <v>40923</v>
      </c>
      <c r="F51" s="134">
        <v>41258</v>
      </c>
      <c r="G51" s="149">
        <f t="shared" ref="G51:G107" si="3">IF(AND(E51&lt;&gt;"",F51&lt;&gt;""),((F51-E51)/30),"")</f>
        <v>11.166666666666666</v>
      </c>
      <c r="H51" s="111" t="s">
        <v>2701</v>
      </c>
      <c r="I51" s="110" t="s">
        <v>1155</v>
      </c>
      <c r="J51" s="110" t="s">
        <v>1053</v>
      </c>
      <c r="K51" s="112">
        <v>11500000</v>
      </c>
      <c r="L51" s="113" t="s">
        <v>1148</v>
      </c>
      <c r="M51" s="109">
        <v>1</v>
      </c>
      <c r="N51" s="113" t="s">
        <v>27</v>
      </c>
      <c r="O51" s="113" t="s">
        <v>1148</v>
      </c>
      <c r="P51" s="78"/>
    </row>
    <row r="52" spans="1:16" s="7" customFormat="1" ht="24.75" customHeight="1" outlineLevel="1" x14ac:dyDescent="0.25">
      <c r="A52" s="133">
        <v>5</v>
      </c>
      <c r="B52" s="111" t="s">
        <v>2695</v>
      </c>
      <c r="C52" s="113" t="s">
        <v>32</v>
      </c>
      <c r="D52" s="110" t="s">
        <v>2699</v>
      </c>
      <c r="E52" s="134">
        <v>41289</v>
      </c>
      <c r="F52" s="134">
        <v>41623</v>
      </c>
      <c r="G52" s="149">
        <f t="shared" si="3"/>
        <v>11.133333333333333</v>
      </c>
      <c r="H52" s="111" t="s">
        <v>2702</v>
      </c>
      <c r="I52" s="110" t="s">
        <v>1155</v>
      </c>
      <c r="J52" s="110" t="s">
        <v>1053</v>
      </c>
      <c r="K52" s="112">
        <v>13050000</v>
      </c>
      <c r="L52" s="113" t="s">
        <v>1148</v>
      </c>
      <c r="M52" s="109">
        <v>1</v>
      </c>
      <c r="N52" s="113" t="s">
        <v>27</v>
      </c>
      <c r="O52" s="113" t="s">
        <v>1148</v>
      </c>
      <c r="P52" s="79"/>
    </row>
    <row r="53" spans="1:16" s="7" customFormat="1" ht="24.75" customHeight="1" outlineLevel="1" x14ac:dyDescent="0.25">
      <c r="A53" s="133">
        <v>6</v>
      </c>
      <c r="B53" s="111" t="s">
        <v>2680</v>
      </c>
      <c r="C53" s="113" t="s">
        <v>31</v>
      </c>
      <c r="D53" s="110">
        <v>762614030</v>
      </c>
      <c r="E53" s="134">
        <v>41653</v>
      </c>
      <c r="F53" s="134">
        <v>42004</v>
      </c>
      <c r="G53" s="149">
        <f t="shared" si="3"/>
        <v>11.7</v>
      </c>
      <c r="H53" s="111" t="s">
        <v>2681</v>
      </c>
      <c r="I53" s="110" t="s">
        <v>1155</v>
      </c>
      <c r="J53" s="110" t="s">
        <v>1053</v>
      </c>
      <c r="K53" s="112">
        <v>715119300</v>
      </c>
      <c r="L53" s="113" t="s">
        <v>1148</v>
      </c>
      <c r="M53" s="109">
        <v>1</v>
      </c>
      <c r="N53" s="113" t="s">
        <v>27</v>
      </c>
      <c r="O53" s="113" t="s">
        <v>1148</v>
      </c>
      <c r="P53" s="79"/>
    </row>
    <row r="54" spans="1:16" s="7" customFormat="1" ht="24.75" customHeight="1" outlineLevel="1" x14ac:dyDescent="0.25">
      <c r="A54" s="133">
        <v>7</v>
      </c>
      <c r="B54" s="111" t="s">
        <v>2680</v>
      </c>
      <c r="C54" s="113" t="s">
        <v>31</v>
      </c>
      <c r="D54" s="110">
        <v>762614873</v>
      </c>
      <c r="E54" s="134">
        <v>42002</v>
      </c>
      <c r="F54" s="134">
        <v>42369</v>
      </c>
      <c r="G54" s="149">
        <f t="shared" si="3"/>
        <v>12.233333333333333</v>
      </c>
      <c r="H54" s="111" t="s">
        <v>2681</v>
      </c>
      <c r="I54" s="110" t="s">
        <v>1155</v>
      </c>
      <c r="J54" s="110" t="s">
        <v>1053</v>
      </c>
      <c r="K54" s="112">
        <v>1049982850</v>
      </c>
      <c r="L54" s="113" t="s">
        <v>1148</v>
      </c>
      <c r="M54" s="109">
        <v>1</v>
      </c>
      <c r="N54" s="113" t="s">
        <v>27</v>
      </c>
      <c r="O54" s="113" t="s">
        <v>1148</v>
      </c>
      <c r="P54" s="79"/>
    </row>
    <row r="55" spans="1:16" s="7" customFormat="1" ht="24.75" customHeight="1" outlineLevel="1" x14ac:dyDescent="0.25">
      <c r="A55" s="133">
        <v>8</v>
      </c>
      <c r="B55" s="111" t="s">
        <v>2680</v>
      </c>
      <c r="C55" s="113" t="s">
        <v>31</v>
      </c>
      <c r="D55" s="110">
        <v>762616367</v>
      </c>
      <c r="E55" s="134">
        <v>42399</v>
      </c>
      <c r="F55" s="134">
        <v>42719</v>
      </c>
      <c r="G55" s="149">
        <f t="shared" si="3"/>
        <v>10.666666666666666</v>
      </c>
      <c r="H55" s="111" t="s">
        <v>2681</v>
      </c>
      <c r="I55" s="110" t="s">
        <v>1155</v>
      </c>
      <c r="J55" s="110" t="s">
        <v>1053</v>
      </c>
      <c r="K55" s="112">
        <v>2816418303</v>
      </c>
      <c r="L55" s="113" t="s">
        <v>1148</v>
      </c>
      <c r="M55" s="109">
        <v>1</v>
      </c>
      <c r="N55" s="113" t="s">
        <v>27</v>
      </c>
      <c r="O55" s="113" t="s">
        <v>1148</v>
      </c>
      <c r="P55" s="79"/>
    </row>
    <row r="56" spans="1:16" s="7" customFormat="1" ht="24.75" customHeight="1" outlineLevel="1" x14ac:dyDescent="0.25">
      <c r="A56" s="133">
        <v>9</v>
      </c>
      <c r="B56" s="111" t="s">
        <v>2680</v>
      </c>
      <c r="C56" s="113" t="s">
        <v>31</v>
      </c>
      <c r="D56" s="110">
        <v>762618489</v>
      </c>
      <c r="E56" s="134">
        <v>43405</v>
      </c>
      <c r="F56" s="134">
        <v>43441</v>
      </c>
      <c r="G56" s="149">
        <f t="shared" si="3"/>
        <v>1.2</v>
      </c>
      <c r="H56" s="111" t="s">
        <v>2681</v>
      </c>
      <c r="I56" s="110" t="s">
        <v>1155</v>
      </c>
      <c r="J56" s="110" t="s">
        <v>1053</v>
      </c>
      <c r="K56" s="167">
        <v>344515761</v>
      </c>
      <c r="L56" s="113" t="s">
        <v>1148</v>
      </c>
      <c r="M56" s="109">
        <v>1</v>
      </c>
      <c r="N56" s="113" t="s">
        <v>27</v>
      </c>
      <c r="O56" s="113" t="s">
        <v>1148</v>
      </c>
      <c r="P56" s="79"/>
    </row>
    <row r="57" spans="1:16" s="7" customFormat="1" ht="24.75" customHeight="1" outlineLevel="1" x14ac:dyDescent="0.25">
      <c r="A57" s="133">
        <v>10</v>
      </c>
      <c r="B57" s="111" t="s">
        <v>2680</v>
      </c>
      <c r="C57" s="113" t="s">
        <v>31</v>
      </c>
      <c r="D57" s="110">
        <v>7626190179</v>
      </c>
      <c r="E57" s="134">
        <v>43482</v>
      </c>
      <c r="F57" s="134">
        <v>43812</v>
      </c>
      <c r="G57" s="149">
        <f t="shared" si="3"/>
        <v>11</v>
      </c>
      <c r="H57" s="111" t="s">
        <v>2681</v>
      </c>
      <c r="I57" s="110" t="s">
        <v>1155</v>
      </c>
      <c r="J57" s="110" t="s">
        <v>1053</v>
      </c>
      <c r="K57" s="167">
        <v>3501139314</v>
      </c>
      <c r="L57" s="113" t="s">
        <v>1148</v>
      </c>
      <c r="M57" s="109">
        <v>1</v>
      </c>
      <c r="N57" s="113" t="s">
        <v>27</v>
      </c>
      <c r="O57" s="113" t="s">
        <v>1148</v>
      </c>
      <c r="P57" s="79"/>
    </row>
    <row r="58" spans="1:16" s="7" customFormat="1" ht="24.75" customHeight="1" outlineLevel="1" x14ac:dyDescent="0.25">
      <c r="A58" s="133">
        <v>11</v>
      </c>
      <c r="B58" s="111" t="s">
        <v>2680</v>
      </c>
      <c r="C58" s="113" t="s">
        <v>31</v>
      </c>
      <c r="D58" s="110">
        <v>762616412</v>
      </c>
      <c r="E58" s="134">
        <v>42398</v>
      </c>
      <c r="F58" s="134">
        <v>42551</v>
      </c>
      <c r="G58" s="149">
        <f t="shared" si="3"/>
        <v>5.0999999999999996</v>
      </c>
      <c r="H58" s="111" t="s">
        <v>2681</v>
      </c>
      <c r="I58" s="110" t="s">
        <v>1155</v>
      </c>
      <c r="J58" s="110" t="s">
        <v>1053</v>
      </c>
      <c r="K58" s="112">
        <v>1295963961</v>
      </c>
      <c r="L58" s="113" t="s">
        <v>26</v>
      </c>
      <c r="M58" s="109">
        <v>0.5</v>
      </c>
      <c r="N58" s="113" t="s">
        <v>27</v>
      </c>
      <c r="O58" s="113" t="s">
        <v>1148</v>
      </c>
      <c r="P58" s="79"/>
    </row>
    <row r="59" spans="1:16" s="7" customFormat="1" ht="24.75" customHeight="1" outlineLevel="1" x14ac:dyDescent="0.25">
      <c r="A59" s="133">
        <v>12</v>
      </c>
      <c r="B59" s="111" t="s">
        <v>2680</v>
      </c>
      <c r="C59" s="113" t="s">
        <v>31</v>
      </c>
      <c r="D59" s="110">
        <v>762613688</v>
      </c>
      <c r="E59" s="134">
        <v>41558</v>
      </c>
      <c r="F59" s="134">
        <v>41639</v>
      </c>
      <c r="G59" s="149">
        <f t="shared" si="3"/>
        <v>2.7</v>
      </c>
      <c r="H59" s="111" t="s">
        <v>2681</v>
      </c>
      <c r="I59" s="110" t="s">
        <v>1155</v>
      </c>
      <c r="J59" s="110" t="s">
        <v>1053</v>
      </c>
      <c r="K59" s="112">
        <v>242170000</v>
      </c>
      <c r="L59" s="113" t="s">
        <v>1148</v>
      </c>
      <c r="M59" s="109">
        <v>1</v>
      </c>
      <c r="N59" s="113" t="s">
        <v>27</v>
      </c>
      <c r="O59" s="113" t="s">
        <v>1148</v>
      </c>
      <c r="P59" s="79"/>
    </row>
    <row r="60" spans="1:16" s="7" customFormat="1" ht="24.75" customHeight="1" outlineLevel="1" x14ac:dyDescent="0.25">
      <c r="A60" s="133">
        <v>13</v>
      </c>
      <c r="B60" s="111" t="s">
        <v>2696</v>
      </c>
      <c r="C60" s="113" t="s">
        <v>32</v>
      </c>
      <c r="D60" s="110" t="s">
        <v>2706</v>
      </c>
      <c r="E60" s="134">
        <v>37846</v>
      </c>
      <c r="F60" s="134">
        <v>38168</v>
      </c>
      <c r="G60" s="149">
        <f t="shared" si="3"/>
        <v>10.733333333333333</v>
      </c>
      <c r="H60" s="111" t="s">
        <v>2705</v>
      </c>
      <c r="I60" s="110" t="s">
        <v>1155</v>
      </c>
      <c r="J60" s="110" t="s">
        <v>1035</v>
      </c>
      <c r="K60" s="112">
        <v>495514800</v>
      </c>
      <c r="L60" s="113" t="s">
        <v>1148</v>
      </c>
      <c r="M60" s="109">
        <v>1</v>
      </c>
      <c r="N60" s="113" t="s">
        <v>27</v>
      </c>
      <c r="O60" s="113" t="s">
        <v>1148</v>
      </c>
      <c r="P60" s="79"/>
    </row>
    <row r="61" spans="1:16" s="7" customFormat="1" ht="24.75" customHeight="1" outlineLevel="1" x14ac:dyDescent="0.25">
      <c r="A61" s="133">
        <v>14</v>
      </c>
      <c r="B61" s="111" t="s">
        <v>2696</v>
      </c>
      <c r="C61" s="113" t="s">
        <v>32</v>
      </c>
      <c r="D61" s="110" t="s">
        <v>2706</v>
      </c>
      <c r="E61" s="134">
        <v>37846</v>
      </c>
      <c r="F61" s="134">
        <v>38168</v>
      </c>
      <c r="G61" s="149">
        <f t="shared" si="3"/>
        <v>10.733333333333333</v>
      </c>
      <c r="H61" s="111" t="s">
        <v>2705</v>
      </c>
      <c r="I61" s="110" t="s">
        <v>1155</v>
      </c>
      <c r="J61" s="110" t="s">
        <v>1053</v>
      </c>
      <c r="K61" s="112">
        <v>495514800</v>
      </c>
      <c r="L61" s="113" t="s">
        <v>1148</v>
      </c>
      <c r="M61" s="109">
        <v>1</v>
      </c>
      <c r="N61" s="113" t="s">
        <v>27</v>
      </c>
      <c r="O61" s="113" t="s">
        <v>1148</v>
      </c>
      <c r="P61" s="79"/>
    </row>
    <row r="62" spans="1:16" s="7" customFormat="1" ht="24.75" customHeight="1" outlineLevel="1" x14ac:dyDescent="0.25">
      <c r="A62" s="133">
        <v>15</v>
      </c>
      <c r="B62" s="111" t="s">
        <v>2696</v>
      </c>
      <c r="C62" s="113" t="s">
        <v>32</v>
      </c>
      <c r="D62" s="110" t="s">
        <v>2707</v>
      </c>
      <c r="E62" s="134">
        <v>38231</v>
      </c>
      <c r="F62" s="134">
        <v>38533</v>
      </c>
      <c r="G62" s="149">
        <f t="shared" si="3"/>
        <v>10.066666666666666</v>
      </c>
      <c r="H62" s="111" t="s">
        <v>2705</v>
      </c>
      <c r="I62" s="110" t="s">
        <v>1155</v>
      </c>
      <c r="J62" s="110" t="s">
        <v>1035</v>
      </c>
      <c r="K62" s="112">
        <v>594220000</v>
      </c>
      <c r="L62" s="113" t="s">
        <v>1148</v>
      </c>
      <c r="M62" s="109">
        <v>1</v>
      </c>
      <c r="N62" s="113" t="s">
        <v>27</v>
      </c>
      <c r="O62" s="113" t="s">
        <v>1148</v>
      </c>
      <c r="P62" s="79"/>
    </row>
    <row r="63" spans="1:16" s="7" customFormat="1" ht="24.75" customHeight="1" outlineLevel="1" x14ac:dyDescent="0.25">
      <c r="A63" s="133">
        <v>16</v>
      </c>
      <c r="B63" s="111" t="s">
        <v>2696</v>
      </c>
      <c r="C63" s="113" t="s">
        <v>32</v>
      </c>
      <c r="D63" s="110" t="s">
        <v>2707</v>
      </c>
      <c r="E63" s="134">
        <v>38231</v>
      </c>
      <c r="F63" s="134">
        <v>38533</v>
      </c>
      <c r="G63" s="149">
        <f t="shared" si="3"/>
        <v>10.066666666666666</v>
      </c>
      <c r="H63" s="111" t="s">
        <v>2705</v>
      </c>
      <c r="I63" s="110" t="s">
        <v>1155</v>
      </c>
      <c r="J63" s="110" t="s">
        <v>1053</v>
      </c>
      <c r="K63" s="112">
        <v>594220000</v>
      </c>
      <c r="L63" s="113" t="s">
        <v>1148</v>
      </c>
      <c r="M63" s="109">
        <v>1</v>
      </c>
      <c r="N63" s="113" t="s">
        <v>27</v>
      </c>
      <c r="O63" s="113" t="s">
        <v>1148</v>
      </c>
      <c r="P63" s="79"/>
    </row>
    <row r="64" spans="1:16" s="7" customFormat="1" ht="24.75" customHeight="1" outlineLevel="1" x14ac:dyDescent="0.25">
      <c r="A64" s="133">
        <v>17</v>
      </c>
      <c r="B64" s="111" t="s">
        <v>2696</v>
      </c>
      <c r="C64" s="113" t="s">
        <v>32</v>
      </c>
      <c r="D64" s="110" t="s">
        <v>2708</v>
      </c>
      <c r="E64" s="134">
        <v>38596</v>
      </c>
      <c r="F64" s="134">
        <v>38898</v>
      </c>
      <c r="G64" s="149">
        <f t="shared" si="3"/>
        <v>10.066666666666666</v>
      </c>
      <c r="H64" s="111" t="s">
        <v>2705</v>
      </c>
      <c r="I64" s="110" t="s">
        <v>1155</v>
      </c>
      <c r="J64" s="110" t="s">
        <v>1035</v>
      </c>
      <c r="K64" s="112">
        <v>711902400</v>
      </c>
      <c r="L64" s="113" t="s">
        <v>1148</v>
      </c>
      <c r="M64" s="109">
        <v>1</v>
      </c>
      <c r="N64" s="113" t="s">
        <v>27</v>
      </c>
      <c r="O64" s="113" t="s">
        <v>1148</v>
      </c>
      <c r="P64" s="79"/>
    </row>
    <row r="65" spans="1:16" s="7" customFormat="1" ht="24.75" customHeight="1" outlineLevel="1" x14ac:dyDescent="0.25">
      <c r="A65" s="133">
        <v>18</v>
      </c>
      <c r="B65" s="111" t="s">
        <v>2696</v>
      </c>
      <c r="C65" s="113" t="s">
        <v>32</v>
      </c>
      <c r="D65" s="110" t="s">
        <v>2708</v>
      </c>
      <c r="E65" s="134">
        <v>38596</v>
      </c>
      <c r="F65" s="134">
        <v>38898</v>
      </c>
      <c r="G65" s="149">
        <f t="shared" si="3"/>
        <v>10.066666666666666</v>
      </c>
      <c r="H65" s="111" t="s">
        <v>2705</v>
      </c>
      <c r="I65" s="110" t="s">
        <v>1155</v>
      </c>
      <c r="J65" s="110" t="s">
        <v>1053</v>
      </c>
      <c r="K65" s="112">
        <v>711902400</v>
      </c>
      <c r="L65" s="113" t="s">
        <v>1148</v>
      </c>
      <c r="M65" s="109">
        <v>1</v>
      </c>
      <c r="N65" s="113" t="s">
        <v>27</v>
      </c>
      <c r="O65" s="113" t="s">
        <v>1148</v>
      </c>
      <c r="P65" s="79"/>
    </row>
    <row r="66" spans="1:16" s="7" customFormat="1" ht="24.75" customHeight="1" outlineLevel="1" x14ac:dyDescent="0.25">
      <c r="A66" s="133">
        <v>19</v>
      </c>
      <c r="B66" s="111" t="s">
        <v>2696</v>
      </c>
      <c r="C66" s="113" t="s">
        <v>32</v>
      </c>
      <c r="D66" s="110" t="s">
        <v>2709</v>
      </c>
      <c r="E66" s="134">
        <v>38961</v>
      </c>
      <c r="F66" s="134">
        <v>39263</v>
      </c>
      <c r="G66" s="149">
        <f t="shared" si="3"/>
        <v>10.066666666666666</v>
      </c>
      <c r="H66" s="111" t="s">
        <v>2705</v>
      </c>
      <c r="I66" s="110" t="s">
        <v>1155</v>
      </c>
      <c r="J66" s="110" t="s">
        <v>1035</v>
      </c>
      <c r="K66" s="112">
        <v>865309920</v>
      </c>
      <c r="L66" s="113" t="s">
        <v>1148</v>
      </c>
      <c r="M66" s="109">
        <v>1</v>
      </c>
      <c r="N66" s="113" t="s">
        <v>27</v>
      </c>
      <c r="O66" s="113" t="s">
        <v>1148</v>
      </c>
      <c r="P66" s="79"/>
    </row>
    <row r="67" spans="1:16" s="7" customFormat="1" ht="24.75" customHeight="1" outlineLevel="1" x14ac:dyDescent="0.25">
      <c r="A67" s="133">
        <v>20</v>
      </c>
      <c r="B67" s="111" t="s">
        <v>2696</v>
      </c>
      <c r="C67" s="113" t="s">
        <v>32</v>
      </c>
      <c r="D67" s="110" t="s">
        <v>2709</v>
      </c>
      <c r="E67" s="134">
        <v>38961</v>
      </c>
      <c r="F67" s="134">
        <v>39263</v>
      </c>
      <c r="G67" s="149">
        <f t="shared" si="3"/>
        <v>10.066666666666666</v>
      </c>
      <c r="H67" s="111" t="s">
        <v>2705</v>
      </c>
      <c r="I67" s="110" t="s">
        <v>1155</v>
      </c>
      <c r="J67" s="110" t="s">
        <v>1053</v>
      </c>
      <c r="K67" s="112">
        <v>865309920</v>
      </c>
      <c r="L67" s="113" t="s">
        <v>1148</v>
      </c>
      <c r="M67" s="109">
        <v>1</v>
      </c>
      <c r="N67" s="113" t="s">
        <v>27</v>
      </c>
      <c r="O67" s="113" t="s">
        <v>1148</v>
      </c>
      <c r="P67" s="79"/>
    </row>
    <row r="68" spans="1:16" s="7" customFormat="1" ht="24.75" customHeight="1" outlineLevel="1" x14ac:dyDescent="0.25">
      <c r="A68" s="133">
        <v>21</v>
      </c>
      <c r="B68" s="111" t="s">
        <v>2696</v>
      </c>
      <c r="C68" s="113" t="s">
        <v>32</v>
      </c>
      <c r="D68" s="110" t="s">
        <v>2710</v>
      </c>
      <c r="E68" s="134">
        <v>39326</v>
      </c>
      <c r="F68" s="134">
        <v>39629</v>
      </c>
      <c r="G68" s="149">
        <f t="shared" si="3"/>
        <v>10.1</v>
      </c>
      <c r="H68" s="111" t="s">
        <v>2705</v>
      </c>
      <c r="I68" s="110" t="s">
        <v>1155</v>
      </c>
      <c r="J68" s="110" t="s">
        <v>1035</v>
      </c>
      <c r="K68" s="112">
        <v>849926350</v>
      </c>
      <c r="L68" s="113" t="s">
        <v>1148</v>
      </c>
      <c r="M68" s="109">
        <v>1</v>
      </c>
      <c r="N68" s="113" t="s">
        <v>27</v>
      </c>
      <c r="O68" s="113" t="s">
        <v>1148</v>
      </c>
      <c r="P68" s="79"/>
    </row>
    <row r="69" spans="1:16" s="7" customFormat="1" ht="24.75" customHeight="1" outlineLevel="1" x14ac:dyDescent="0.25">
      <c r="A69" s="133">
        <v>22</v>
      </c>
      <c r="B69" s="111" t="s">
        <v>2696</v>
      </c>
      <c r="C69" s="113" t="s">
        <v>32</v>
      </c>
      <c r="D69" s="110" t="s">
        <v>2710</v>
      </c>
      <c r="E69" s="134">
        <v>39326</v>
      </c>
      <c r="F69" s="134">
        <v>39629</v>
      </c>
      <c r="G69" s="149">
        <f t="shared" si="3"/>
        <v>10.1</v>
      </c>
      <c r="H69" s="111" t="s">
        <v>2705</v>
      </c>
      <c r="I69" s="110" t="s">
        <v>1155</v>
      </c>
      <c r="J69" s="110" t="s">
        <v>1053</v>
      </c>
      <c r="K69" s="112">
        <v>849926350</v>
      </c>
      <c r="L69" s="113" t="s">
        <v>1148</v>
      </c>
      <c r="M69" s="109">
        <v>1</v>
      </c>
      <c r="N69" s="113" t="s">
        <v>27</v>
      </c>
      <c r="O69" s="113" t="s">
        <v>1148</v>
      </c>
      <c r="P69" s="79"/>
    </row>
    <row r="70" spans="1:16" s="7" customFormat="1" ht="24.75" customHeight="1" outlineLevel="1" x14ac:dyDescent="0.25">
      <c r="A70" s="133">
        <v>23</v>
      </c>
      <c r="B70" s="111" t="s">
        <v>2696</v>
      </c>
      <c r="C70" s="113" t="s">
        <v>32</v>
      </c>
      <c r="D70" s="110" t="s">
        <v>2711</v>
      </c>
      <c r="E70" s="134">
        <v>40057</v>
      </c>
      <c r="F70" s="134">
        <v>40359</v>
      </c>
      <c r="G70" s="149">
        <f t="shared" si="3"/>
        <v>10.066666666666666</v>
      </c>
      <c r="H70" s="111" t="s">
        <v>2705</v>
      </c>
      <c r="I70" s="110" t="s">
        <v>1155</v>
      </c>
      <c r="J70" s="110" t="s">
        <v>1035</v>
      </c>
      <c r="K70" s="112">
        <v>1056157800</v>
      </c>
      <c r="L70" s="113" t="s">
        <v>1148</v>
      </c>
      <c r="M70" s="109">
        <v>1</v>
      </c>
      <c r="N70" s="113" t="s">
        <v>27</v>
      </c>
      <c r="O70" s="113" t="s">
        <v>1148</v>
      </c>
      <c r="P70" s="79"/>
    </row>
    <row r="71" spans="1:16" s="7" customFormat="1" ht="24.75" customHeight="1" outlineLevel="1" x14ac:dyDescent="0.25">
      <c r="A71" s="133">
        <v>24</v>
      </c>
      <c r="B71" s="111" t="s">
        <v>2696</v>
      </c>
      <c r="C71" s="113" t="s">
        <v>32</v>
      </c>
      <c r="D71" s="110" t="s">
        <v>2711</v>
      </c>
      <c r="E71" s="134">
        <v>40057</v>
      </c>
      <c r="F71" s="134">
        <v>40359</v>
      </c>
      <c r="G71" s="149">
        <f t="shared" si="3"/>
        <v>10.066666666666666</v>
      </c>
      <c r="H71" s="111" t="s">
        <v>2705</v>
      </c>
      <c r="I71" s="110" t="s">
        <v>1155</v>
      </c>
      <c r="J71" s="110" t="s">
        <v>1053</v>
      </c>
      <c r="K71" s="112">
        <v>1056157800</v>
      </c>
      <c r="L71" s="113" t="s">
        <v>1148</v>
      </c>
      <c r="M71" s="109">
        <v>1</v>
      </c>
      <c r="N71" s="113" t="s">
        <v>27</v>
      </c>
      <c r="O71" s="113" t="s">
        <v>1148</v>
      </c>
      <c r="P71" s="79"/>
    </row>
    <row r="72" spans="1:16" s="7" customFormat="1" ht="24.75" customHeight="1" outlineLevel="1" x14ac:dyDescent="0.25">
      <c r="A72" s="133">
        <v>25</v>
      </c>
      <c r="B72" s="111" t="s">
        <v>2696</v>
      </c>
      <c r="C72" s="113" t="s">
        <v>32</v>
      </c>
      <c r="D72" s="110" t="s">
        <v>2712</v>
      </c>
      <c r="E72" s="134">
        <v>40422</v>
      </c>
      <c r="F72" s="134">
        <v>40724</v>
      </c>
      <c r="G72" s="149">
        <f t="shared" si="3"/>
        <v>10.066666666666666</v>
      </c>
      <c r="H72" s="111" t="s">
        <v>2705</v>
      </c>
      <c r="I72" s="110" t="s">
        <v>1155</v>
      </c>
      <c r="J72" s="110" t="s">
        <v>1035</v>
      </c>
      <c r="K72" s="112">
        <v>846167400</v>
      </c>
      <c r="L72" s="113" t="s">
        <v>1148</v>
      </c>
      <c r="M72" s="109">
        <v>1</v>
      </c>
      <c r="N72" s="113" t="s">
        <v>27</v>
      </c>
      <c r="O72" s="113" t="s">
        <v>1148</v>
      </c>
      <c r="P72" s="79"/>
    </row>
    <row r="73" spans="1:16" s="7" customFormat="1" ht="24.75" customHeight="1" outlineLevel="1" x14ac:dyDescent="0.25">
      <c r="A73" s="133">
        <v>26</v>
      </c>
      <c r="B73" s="111" t="s">
        <v>2696</v>
      </c>
      <c r="C73" s="113" t="s">
        <v>32</v>
      </c>
      <c r="D73" s="110" t="s">
        <v>2712</v>
      </c>
      <c r="E73" s="134">
        <v>40422</v>
      </c>
      <c r="F73" s="134">
        <v>40724</v>
      </c>
      <c r="G73" s="149">
        <f t="shared" si="3"/>
        <v>10.066666666666666</v>
      </c>
      <c r="H73" s="111" t="s">
        <v>2705</v>
      </c>
      <c r="I73" s="110" t="s">
        <v>1155</v>
      </c>
      <c r="J73" s="110" t="s">
        <v>1053</v>
      </c>
      <c r="K73" s="112">
        <v>846167400</v>
      </c>
      <c r="L73" s="113" t="s">
        <v>1148</v>
      </c>
      <c r="M73" s="109">
        <v>1</v>
      </c>
      <c r="N73" s="113" t="s">
        <v>27</v>
      </c>
      <c r="O73" s="113" t="s">
        <v>1148</v>
      </c>
      <c r="P73" s="79"/>
    </row>
    <row r="74" spans="1:16" s="7" customFormat="1" ht="24.75" customHeight="1" outlineLevel="1" x14ac:dyDescent="0.25">
      <c r="A74" s="133">
        <v>27</v>
      </c>
      <c r="B74" s="111" t="s">
        <v>2696</v>
      </c>
      <c r="C74" s="113" t="s">
        <v>32</v>
      </c>
      <c r="D74" s="110" t="s">
        <v>2713</v>
      </c>
      <c r="E74" s="134">
        <v>40787</v>
      </c>
      <c r="F74" s="134">
        <v>41090</v>
      </c>
      <c r="G74" s="149">
        <f t="shared" si="3"/>
        <v>10.1</v>
      </c>
      <c r="H74" s="111" t="s">
        <v>2705</v>
      </c>
      <c r="I74" s="110" t="s">
        <v>1155</v>
      </c>
      <c r="J74" s="110" t="s">
        <v>1035</v>
      </c>
      <c r="K74" s="112">
        <v>718197870</v>
      </c>
      <c r="L74" s="113" t="s">
        <v>1148</v>
      </c>
      <c r="M74" s="109">
        <v>1</v>
      </c>
      <c r="N74" s="113" t="s">
        <v>27</v>
      </c>
      <c r="O74" s="113" t="s">
        <v>1148</v>
      </c>
      <c r="P74" s="79"/>
    </row>
    <row r="75" spans="1:16" s="7" customFormat="1" ht="24.75" customHeight="1" outlineLevel="1" x14ac:dyDescent="0.25">
      <c r="A75" s="133">
        <v>28</v>
      </c>
      <c r="B75" s="111" t="s">
        <v>2696</v>
      </c>
      <c r="C75" s="113" t="s">
        <v>32</v>
      </c>
      <c r="D75" s="110" t="s">
        <v>2713</v>
      </c>
      <c r="E75" s="134">
        <v>40787</v>
      </c>
      <c r="F75" s="134">
        <v>41090</v>
      </c>
      <c r="G75" s="149">
        <f t="shared" si="3"/>
        <v>10.1</v>
      </c>
      <c r="H75" s="111" t="s">
        <v>2705</v>
      </c>
      <c r="I75" s="110" t="s">
        <v>1155</v>
      </c>
      <c r="J75" s="110" t="s">
        <v>1053</v>
      </c>
      <c r="K75" s="112">
        <v>718197870</v>
      </c>
      <c r="L75" s="113" t="s">
        <v>1148</v>
      </c>
      <c r="M75" s="109">
        <v>1</v>
      </c>
      <c r="N75" s="113" t="s">
        <v>27</v>
      </c>
      <c r="O75" s="113" t="s">
        <v>1148</v>
      </c>
      <c r="P75" s="79"/>
    </row>
    <row r="76" spans="1:16" s="7" customFormat="1" ht="24.75" customHeight="1" outlineLevel="1" x14ac:dyDescent="0.25">
      <c r="A76" s="133">
        <v>29</v>
      </c>
      <c r="B76" s="111" t="s">
        <v>2696</v>
      </c>
      <c r="C76" s="113" t="s">
        <v>32</v>
      </c>
      <c r="D76" s="110" t="s">
        <v>2714</v>
      </c>
      <c r="E76" s="134">
        <v>41153</v>
      </c>
      <c r="F76" s="134">
        <v>41455</v>
      </c>
      <c r="G76" s="149">
        <f t="shared" si="3"/>
        <v>10.066666666666666</v>
      </c>
      <c r="H76" s="111" t="s">
        <v>2705</v>
      </c>
      <c r="I76" s="110" t="s">
        <v>1155</v>
      </c>
      <c r="J76" s="110" t="s">
        <v>1035</v>
      </c>
      <c r="K76" s="112">
        <v>632171840</v>
      </c>
      <c r="L76" s="113" t="s">
        <v>1148</v>
      </c>
      <c r="M76" s="109">
        <v>1</v>
      </c>
      <c r="N76" s="113" t="s">
        <v>27</v>
      </c>
      <c r="O76" s="113" t="s">
        <v>1148</v>
      </c>
      <c r="P76" s="79"/>
    </row>
    <row r="77" spans="1:16" s="7" customFormat="1" ht="24.75" customHeight="1" outlineLevel="1" x14ac:dyDescent="0.25">
      <c r="A77" s="133">
        <v>30</v>
      </c>
      <c r="B77" s="111" t="s">
        <v>2696</v>
      </c>
      <c r="C77" s="113" t="s">
        <v>32</v>
      </c>
      <c r="D77" s="110" t="s">
        <v>2714</v>
      </c>
      <c r="E77" s="134">
        <v>41153</v>
      </c>
      <c r="F77" s="134">
        <v>41455</v>
      </c>
      <c r="G77" s="149">
        <f t="shared" si="3"/>
        <v>10.066666666666666</v>
      </c>
      <c r="H77" s="111" t="s">
        <v>2705</v>
      </c>
      <c r="I77" s="110" t="s">
        <v>1155</v>
      </c>
      <c r="J77" s="110" t="s">
        <v>1053</v>
      </c>
      <c r="K77" s="112">
        <v>632171840</v>
      </c>
      <c r="L77" s="113" t="s">
        <v>1148</v>
      </c>
      <c r="M77" s="109">
        <v>1</v>
      </c>
      <c r="N77" s="113" t="s">
        <v>27</v>
      </c>
      <c r="O77" s="113" t="s">
        <v>1148</v>
      </c>
      <c r="P77" s="79"/>
    </row>
    <row r="78" spans="1:16" s="7" customFormat="1" ht="24.75" customHeight="1" outlineLevel="1" x14ac:dyDescent="0.25">
      <c r="A78" s="133">
        <v>31</v>
      </c>
      <c r="B78" s="111" t="s">
        <v>2696</v>
      </c>
      <c r="C78" s="113" t="s">
        <v>32</v>
      </c>
      <c r="D78" s="110" t="s">
        <v>2715</v>
      </c>
      <c r="E78" s="134">
        <v>41518</v>
      </c>
      <c r="F78" s="134">
        <v>41820</v>
      </c>
      <c r="G78" s="149">
        <f t="shared" si="3"/>
        <v>10.066666666666666</v>
      </c>
      <c r="H78" s="111" t="s">
        <v>2705</v>
      </c>
      <c r="I78" s="110" t="s">
        <v>1155</v>
      </c>
      <c r="J78" s="110" t="s">
        <v>1035</v>
      </c>
      <c r="K78" s="112">
        <v>700594650</v>
      </c>
      <c r="L78" s="113" t="s">
        <v>1148</v>
      </c>
      <c r="M78" s="109">
        <v>1</v>
      </c>
      <c r="N78" s="113" t="s">
        <v>27</v>
      </c>
      <c r="O78" s="113" t="s">
        <v>1148</v>
      </c>
      <c r="P78" s="79"/>
    </row>
    <row r="79" spans="1:16" s="7" customFormat="1" ht="24.75" customHeight="1" outlineLevel="1" x14ac:dyDescent="0.25">
      <c r="A79" s="133">
        <v>32</v>
      </c>
      <c r="B79" s="111" t="s">
        <v>2696</v>
      </c>
      <c r="C79" s="113" t="s">
        <v>32</v>
      </c>
      <c r="D79" s="110" t="s">
        <v>2715</v>
      </c>
      <c r="E79" s="134">
        <v>41518</v>
      </c>
      <c r="F79" s="134">
        <v>41820</v>
      </c>
      <c r="G79" s="149">
        <f t="shared" si="3"/>
        <v>10.066666666666666</v>
      </c>
      <c r="H79" s="111" t="s">
        <v>2705</v>
      </c>
      <c r="I79" s="110" t="s">
        <v>1155</v>
      </c>
      <c r="J79" s="110" t="s">
        <v>1053</v>
      </c>
      <c r="K79" s="112">
        <v>700594650</v>
      </c>
      <c r="L79" s="113" t="s">
        <v>1148</v>
      </c>
      <c r="M79" s="109">
        <v>1</v>
      </c>
      <c r="N79" s="113" t="s">
        <v>27</v>
      </c>
      <c r="O79" s="113" t="s">
        <v>1148</v>
      </c>
      <c r="P79" s="79"/>
    </row>
    <row r="80" spans="1:16" s="7" customFormat="1" ht="24.75" customHeight="1" outlineLevel="1" x14ac:dyDescent="0.25">
      <c r="A80" s="133">
        <v>33</v>
      </c>
      <c r="B80" s="64"/>
      <c r="C80" s="65"/>
      <c r="D80" s="63"/>
      <c r="E80" s="134"/>
      <c r="F80" s="134"/>
      <c r="G80" s="149"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9"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9"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9"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9"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9"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9"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9"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9"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9"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9" t="str">
        <f t="shared" si="3"/>
        <v/>
      </c>
      <c r="H90" s="64"/>
      <c r="I90" s="63"/>
      <c r="J90" s="63"/>
      <c r="K90" s="66"/>
      <c r="L90" s="65"/>
      <c r="M90" s="67"/>
      <c r="N90" s="65"/>
      <c r="O90" s="65"/>
      <c r="P90" s="79"/>
    </row>
    <row r="91" spans="1:16" s="7" customFormat="1" ht="24.75" customHeight="1" outlineLevel="1" x14ac:dyDescent="0.25">
      <c r="A91" s="132">
        <v>44</v>
      </c>
      <c r="B91" s="111"/>
      <c r="C91" s="113"/>
      <c r="D91" s="110"/>
      <c r="E91" s="134"/>
      <c r="F91" s="134"/>
      <c r="G91" s="149" t="str">
        <f t="shared" si="3"/>
        <v/>
      </c>
      <c r="H91" s="111"/>
      <c r="I91" s="110"/>
      <c r="J91" s="110"/>
      <c r="K91" s="112"/>
      <c r="L91" s="113"/>
      <c r="M91" s="109"/>
      <c r="N91" s="113"/>
      <c r="O91" s="113"/>
      <c r="P91" s="79"/>
    </row>
    <row r="92" spans="1:16" s="7" customFormat="1" ht="24.75" customHeight="1" outlineLevel="1" x14ac:dyDescent="0.25">
      <c r="A92" s="132">
        <v>45</v>
      </c>
      <c r="B92" s="111"/>
      <c r="C92" s="113"/>
      <c r="D92" s="110"/>
      <c r="E92" s="134"/>
      <c r="F92" s="134"/>
      <c r="G92" s="149" t="str">
        <f t="shared" si="3"/>
        <v/>
      </c>
      <c r="H92" s="111"/>
      <c r="I92" s="110"/>
      <c r="J92" s="110"/>
      <c r="K92" s="112"/>
      <c r="L92" s="113"/>
      <c r="M92" s="109"/>
      <c r="N92" s="113"/>
      <c r="O92" s="113"/>
      <c r="P92" s="79"/>
    </row>
    <row r="93" spans="1:16" s="7" customFormat="1" ht="24.75" customHeight="1" outlineLevel="1" x14ac:dyDescent="0.25">
      <c r="A93" s="132">
        <v>46</v>
      </c>
      <c r="B93" s="111"/>
      <c r="C93" s="113"/>
      <c r="D93" s="110"/>
      <c r="E93" s="134"/>
      <c r="F93" s="134"/>
      <c r="G93" s="149" t="str">
        <f t="shared" si="3"/>
        <v/>
      </c>
      <c r="H93" s="111"/>
      <c r="I93" s="110"/>
      <c r="J93" s="110"/>
      <c r="K93" s="112"/>
      <c r="L93" s="113"/>
      <c r="M93" s="109"/>
      <c r="N93" s="113"/>
      <c r="O93" s="113"/>
      <c r="P93" s="79"/>
    </row>
    <row r="94" spans="1:16" s="7" customFormat="1" ht="24.75" customHeight="1" outlineLevel="1" x14ac:dyDescent="0.25">
      <c r="A94" s="132">
        <v>47</v>
      </c>
      <c r="B94" s="111"/>
      <c r="C94" s="113"/>
      <c r="D94" s="110"/>
      <c r="E94" s="134"/>
      <c r="F94" s="134"/>
      <c r="G94" s="149" t="str">
        <f t="shared" si="3"/>
        <v/>
      </c>
      <c r="H94" s="111"/>
      <c r="I94" s="110"/>
      <c r="J94" s="110"/>
      <c r="K94" s="112"/>
      <c r="L94" s="113"/>
      <c r="M94" s="109"/>
      <c r="N94" s="113"/>
      <c r="O94" s="113"/>
      <c r="P94" s="79"/>
    </row>
    <row r="95" spans="1:16" s="7" customFormat="1" ht="24.75" customHeight="1" outlineLevel="1" x14ac:dyDescent="0.25">
      <c r="A95" s="133">
        <v>48</v>
      </c>
      <c r="B95" s="111"/>
      <c r="C95" s="113"/>
      <c r="D95" s="110"/>
      <c r="E95" s="134"/>
      <c r="F95" s="134"/>
      <c r="G95" s="149" t="str">
        <f t="shared" si="3"/>
        <v/>
      </c>
      <c r="H95" s="111"/>
      <c r="I95" s="110"/>
      <c r="J95" s="110"/>
      <c r="K95" s="112"/>
      <c r="L95" s="113"/>
      <c r="M95" s="109"/>
      <c r="N95" s="113"/>
      <c r="O95" s="113"/>
      <c r="P95" s="79"/>
    </row>
    <row r="96" spans="1:16" s="7" customFormat="1" ht="24.75" customHeight="1" outlineLevel="1" x14ac:dyDescent="0.25">
      <c r="A96" s="133">
        <v>49</v>
      </c>
      <c r="B96" s="111"/>
      <c r="C96" s="113"/>
      <c r="D96" s="110"/>
      <c r="E96" s="134"/>
      <c r="F96" s="134"/>
      <c r="G96" s="149" t="str">
        <f t="shared" si="3"/>
        <v/>
      </c>
      <c r="H96" s="111"/>
      <c r="I96" s="110"/>
      <c r="J96" s="110"/>
      <c r="K96" s="112"/>
      <c r="L96" s="113"/>
      <c r="M96" s="109"/>
      <c r="N96" s="113"/>
      <c r="O96" s="113"/>
      <c r="P96" s="79"/>
    </row>
    <row r="97" spans="1:16" s="7" customFormat="1" ht="24.75" customHeight="1" outlineLevel="1" x14ac:dyDescent="0.25">
      <c r="A97" s="133">
        <v>50</v>
      </c>
      <c r="B97" s="111"/>
      <c r="C97" s="113"/>
      <c r="D97" s="110"/>
      <c r="E97" s="134"/>
      <c r="F97" s="134"/>
      <c r="G97" s="149" t="str">
        <f t="shared" si="3"/>
        <v/>
      </c>
      <c r="H97" s="111"/>
      <c r="I97" s="110"/>
      <c r="J97" s="110"/>
      <c r="K97" s="112"/>
      <c r="L97" s="113"/>
      <c r="M97" s="109"/>
      <c r="N97" s="113"/>
      <c r="O97" s="113"/>
      <c r="P97" s="79"/>
    </row>
    <row r="98" spans="1:16" s="7" customFormat="1" ht="24.75" customHeight="1" outlineLevel="1" x14ac:dyDescent="0.25">
      <c r="A98" s="133">
        <v>51</v>
      </c>
      <c r="B98" s="111"/>
      <c r="C98" s="113"/>
      <c r="D98" s="110"/>
      <c r="E98" s="134"/>
      <c r="F98" s="134"/>
      <c r="G98" s="149" t="str">
        <f t="shared" si="3"/>
        <v/>
      </c>
      <c r="H98" s="111"/>
      <c r="I98" s="110"/>
      <c r="J98" s="110"/>
      <c r="K98" s="112"/>
      <c r="L98" s="113"/>
      <c r="M98" s="109"/>
      <c r="N98" s="113"/>
      <c r="O98" s="113"/>
      <c r="P98" s="79"/>
    </row>
    <row r="99" spans="1:16" s="7" customFormat="1" ht="24.75" customHeight="1" outlineLevel="1" x14ac:dyDescent="0.25">
      <c r="A99" s="133">
        <v>52</v>
      </c>
      <c r="B99" s="111"/>
      <c r="C99" s="113"/>
      <c r="D99" s="110"/>
      <c r="E99" s="134"/>
      <c r="F99" s="134"/>
      <c r="G99" s="149" t="str">
        <f t="shared" si="3"/>
        <v/>
      </c>
      <c r="H99" s="111"/>
      <c r="I99" s="110"/>
      <c r="J99" s="110"/>
      <c r="K99" s="112"/>
      <c r="L99" s="113"/>
      <c r="M99" s="109"/>
      <c r="N99" s="113"/>
      <c r="O99" s="113"/>
      <c r="P99" s="79"/>
    </row>
    <row r="100" spans="1:16" s="7" customFormat="1" ht="24.75" customHeight="1" outlineLevel="1" x14ac:dyDescent="0.25">
      <c r="A100" s="133">
        <v>53</v>
      </c>
      <c r="B100" s="111"/>
      <c r="C100" s="113"/>
      <c r="D100" s="110"/>
      <c r="E100" s="134"/>
      <c r="F100" s="134"/>
      <c r="G100" s="149" t="str">
        <f t="shared" si="3"/>
        <v/>
      </c>
      <c r="H100" s="111"/>
      <c r="I100" s="110"/>
      <c r="J100" s="110"/>
      <c r="K100" s="112"/>
      <c r="L100" s="113"/>
      <c r="M100" s="109"/>
      <c r="N100" s="113"/>
      <c r="O100" s="113"/>
      <c r="P100" s="79"/>
    </row>
    <row r="101" spans="1:16" s="7" customFormat="1" ht="24.75" customHeight="1" outlineLevel="1" x14ac:dyDescent="0.25">
      <c r="A101" s="133">
        <v>54</v>
      </c>
      <c r="B101" s="111"/>
      <c r="C101" s="113"/>
      <c r="D101" s="110"/>
      <c r="E101" s="134"/>
      <c r="F101" s="134"/>
      <c r="G101" s="149" t="str">
        <f t="shared" si="3"/>
        <v/>
      </c>
      <c r="H101" s="111"/>
      <c r="I101" s="110"/>
      <c r="J101" s="110"/>
      <c r="K101" s="112"/>
      <c r="L101" s="113"/>
      <c r="M101" s="109"/>
      <c r="N101" s="113"/>
      <c r="O101" s="113"/>
      <c r="P101" s="79"/>
    </row>
    <row r="102" spans="1:16" s="7" customFormat="1" ht="24.75" customHeight="1" outlineLevel="1" x14ac:dyDescent="0.25">
      <c r="A102" s="133">
        <v>55</v>
      </c>
      <c r="B102" s="111"/>
      <c r="C102" s="113"/>
      <c r="D102" s="110"/>
      <c r="E102" s="134"/>
      <c r="F102" s="134"/>
      <c r="G102" s="149" t="str">
        <f t="shared" si="3"/>
        <v/>
      </c>
      <c r="H102" s="111"/>
      <c r="I102" s="110"/>
      <c r="J102" s="110"/>
      <c r="K102" s="112"/>
      <c r="L102" s="113"/>
      <c r="M102" s="109"/>
      <c r="N102" s="113"/>
      <c r="O102" s="113"/>
      <c r="P102" s="79"/>
    </row>
    <row r="103" spans="1:16" s="7" customFormat="1" ht="24.75" customHeight="1" outlineLevel="1" x14ac:dyDescent="0.25">
      <c r="A103" s="133">
        <v>56</v>
      </c>
      <c r="B103" s="111"/>
      <c r="C103" s="113"/>
      <c r="D103" s="110"/>
      <c r="E103" s="134"/>
      <c r="F103" s="134"/>
      <c r="G103" s="149" t="str">
        <f t="shared" si="3"/>
        <v/>
      </c>
      <c r="H103" s="111"/>
      <c r="I103" s="110"/>
      <c r="J103" s="110"/>
      <c r="K103" s="112"/>
      <c r="L103" s="113"/>
      <c r="M103" s="109"/>
      <c r="N103" s="113"/>
      <c r="O103" s="113"/>
      <c r="P103" s="79"/>
    </row>
    <row r="104" spans="1:16" s="7" customFormat="1" ht="24.75" customHeight="1" outlineLevel="1" x14ac:dyDescent="0.25">
      <c r="A104" s="133">
        <v>57</v>
      </c>
      <c r="B104" s="111"/>
      <c r="C104" s="113"/>
      <c r="D104" s="110"/>
      <c r="E104" s="134"/>
      <c r="F104" s="134"/>
      <c r="G104" s="149" t="str">
        <f t="shared" si="3"/>
        <v/>
      </c>
      <c r="H104" s="111"/>
      <c r="I104" s="110"/>
      <c r="J104" s="110"/>
      <c r="K104" s="112"/>
      <c r="L104" s="113"/>
      <c r="M104" s="109"/>
      <c r="N104" s="113"/>
      <c r="O104" s="113"/>
      <c r="P104" s="79"/>
    </row>
    <row r="105" spans="1:16" s="7" customFormat="1" ht="24.75" customHeight="1" outlineLevel="1" x14ac:dyDescent="0.25">
      <c r="A105" s="133">
        <v>58</v>
      </c>
      <c r="B105" s="111"/>
      <c r="C105" s="113"/>
      <c r="D105" s="110"/>
      <c r="E105" s="134"/>
      <c r="F105" s="134"/>
      <c r="G105" s="149" t="str">
        <f t="shared" si="3"/>
        <v/>
      </c>
      <c r="H105" s="111"/>
      <c r="I105" s="110"/>
      <c r="J105" s="110"/>
      <c r="K105" s="112"/>
      <c r="L105" s="113"/>
      <c r="M105" s="109"/>
      <c r="N105" s="113"/>
      <c r="O105" s="113"/>
      <c r="P105" s="79"/>
    </row>
    <row r="106" spans="1:16" s="7" customFormat="1" ht="24.75" customHeight="1" outlineLevel="1" x14ac:dyDescent="0.25">
      <c r="A106" s="133">
        <v>59</v>
      </c>
      <c r="B106" s="64"/>
      <c r="C106" s="65"/>
      <c r="D106" s="63"/>
      <c r="E106" s="134"/>
      <c r="F106" s="134"/>
      <c r="G106" s="149"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2665</v>
      </c>
      <c r="C114" s="152" t="s">
        <v>31</v>
      </c>
      <c r="D114" s="110" t="s">
        <v>2683</v>
      </c>
      <c r="E114" s="166">
        <v>43887</v>
      </c>
      <c r="F114" s="166">
        <v>44196</v>
      </c>
      <c r="G114" s="149">
        <f>IF(AND(E114&lt;&gt;"",F114&lt;&gt;""),((F114-E114)/30),"")</f>
        <v>10.3</v>
      </c>
      <c r="H114" s="111" t="s">
        <v>2681</v>
      </c>
      <c r="I114" s="110" t="s">
        <v>862</v>
      </c>
      <c r="J114" s="110" t="s">
        <v>53</v>
      </c>
      <c r="K114" s="68">
        <v>1672651649</v>
      </c>
      <c r="L114" s="100">
        <f>+IF(AND(K114&gt;0,O114="Ejecución"),(K114/877802)*Tabla28[[#This Row],[% participación]],IF(AND(K114&gt;0,O114&lt;&gt;"Ejecución"),"-",""))</f>
        <v>381.09998587380755</v>
      </c>
      <c r="M114" s="113" t="s">
        <v>26</v>
      </c>
      <c r="N114" s="162">
        <v>0.2</v>
      </c>
      <c r="O114" s="151" t="s">
        <v>1150</v>
      </c>
      <c r="P114" s="78"/>
    </row>
    <row r="115" spans="1:16" s="6" customFormat="1" ht="24.75" customHeight="1" x14ac:dyDescent="0.25">
      <c r="A115" s="132">
        <v>2</v>
      </c>
      <c r="B115" s="150" t="s">
        <v>2665</v>
      </c>
      <c r="C115" s="152" t="s">
        <v>31</v>
      </c>
      <c r="D115" s="110" t="s">
        <v>2683</v>
      </c>
      <c r="E115" s="166">
        <v>43887</v>
      </c>
      <c r="F115" s="166">
        <v>44196</v>
      </c>
      <c r="G115" s="149">
        <f t="shared" ref="G115:G116" si="4">IF(AND(E115&lt;&gt;"",F115&lt;&gt;""),((F115-E115)/30),"")</f>
        <v>10.3</v>
      </c>
      <c r="H115" s="111" t="s">
        <v>2681</v>
      </c>
      <c r="I115" s="110" t="s">
        <v>862</v>
      </c>
      <c r="J115" s="110" t="s">
        <v>869</v>
      </c>
      <c r="K115" s="68">
        <v>853119515.5</v>
      </c>
      <c r="L115" s="100">
        <f>+IF(AND(K115&gt;0,O115="Ejecución"),(K115/877802)*Tabla28[[#This Row],[% participación]],IF(AND(K115&gt;0,O115&lt;&gt;"Ejecución"),"-",""))</f>
        <v>194.37629795785384</v>
      </c>
      <c r="M115" s="113" t="s">
        <v>26</v>
      </c>
      <c r="N115" s="162">
        <v>0.2</v>
      </c>
      <c r="O115" s="151" t="s">
        <v>1150</v>
      </c>
      <c r="P115" s="78"/>
    </row>
    <row r="116" spans="1:16" s="6" customFormat="1" ht="24.75" customHeight="1" x14ac:dyDescent="0.25">
      <c r="A116" s="132">
        <v>3</v>
      </c>
      <c r="B116" s="150" t="s">
        <v>2665</v>
      </c>
      <c r="C116" s="152" t="s">
        <v>31</v>
      </c>
      <c r="D116" s="110" t="s">
        <v>2683</v>
      </c>
      <c r="E116" s="166">
        <v>43887</v>
      </c>
      <c r="F116" s="166">
        <v>44196</v>
      </c>
      <c r="G116" s="149">
        <f t="shared" si="4"/>
        <v>10.3</v>
      </c>
      <c r="H116" s="111" t="s">
        <v>2681</v>
      </c>
      <c r="I116" s="110" t="s">
        <v>862</v>
      </c>
      <c r="J116" s="110" t="s">
        <v>871</v>
      </c>
      <c r="K116" s="68">
        <v>614649099.75</v>
      </c>
      <c r="L116" s="100">
        <f>+IF(AND(K116&gt;0,O116="Ejecución"),(K116/877802)*Tabla28[[#This Row],[% participación]],IF(AND(K116&gt;0,O116&lt;&gt;"Ejecución"),"-",""))</f>
        <v>140.04276585152462</v>
      </c>
      <c r="M116" s="113" t="s">
        <v>26</v>
      </c>
      <c r="N116" s="162">
        <v>0.2</v>
      </c>
      <c r="O116" s="151" t="s">
        <v>1150</v>
      </c>
      <c r="P116" s="78"/>
    </row>
    <row r="117" spans="1:16" s="6" customFormat="1" ht="24.75" customHeight="1" outlineLevel="1" x14ac:dyDescent="0.25">
      <c r="A117" s="132">
        <v>4</v>
      </c>
      <c r="B117" s="150" t="s">
        <v>2665</v>
      </c>
      <c r="C117" s="152" t="s">
        <v>31</v>
      </c>
      <c r="D117" s="110" t="s">
        <v>2684</v>
      </c>
      <c r="E117" s="166">
        <v>43887</v>
      </c>
      <c r="F117" s="166">
        <v>44196</v>
      </c>
      <c r="G117" s="149">
        <f t="shared" ref="G117:G159" si="5">IF(AND(E117&lt;&gt;"",F117&lt;&gt;""),((F117-E117)/30),"")</f>
        <v>10.3</v>
      </c>
      <c r="H117" s="111" t="s">
        <v>2681</v>
      </c>
      <c r="I117" s="110" t="s">
        <v>862</v>
      </c>
      <c r="J117" s="110" t="s">
        <v>53</v>
      </c>
      <c r="K117" s="68">
        <v>829608347.75</v>
      </c>
      <c r="L117" s="100">
        <f>+IF(AND(K117&gt;0,O117="Ejecución"),(K117/877802)*Tabla28[[#This Row],[% participación]],IF(AND(K117&gt;0,O117&lt;&gt;"Ejecución"),"-",""))</f>
        <v>189.01947084877912</v>
      </c>
      <c r="M117" s="113" t="s">
        <v>26</v>
      </c>
      <c r="N117" s="162">
        <v>0.2</v>
      </c>
      <c r="O117" s="151" t="s">
        <v>1150</v>
      </c>
      <c r="P117" s="78"/>
    </row>
    <row r="118" spans="1:16" s="7" customFormat="1" ht="24.75" customHeight="1" outlineLevel="1" x14ac:dyDescent="0.25">
      <c r="A118" s="133">
        <v>5</v>
      </c>
      <c r="B118" s="150" t="s">
        <v>2665</v>
      </c>
      <c r="C118" s="152" t="s">
        <v>31</v>
      </c>
      <c r="D118" s="110" t="s">
        <v>2684</v>
      </c>
      <c r="E118" s="166">
        <v>43887</v>
      </c>
      <c r="F118" s="166">
        <v>44196</v>
      </c>
      <c r="G118" s="149">
        <f t="shared" si="5"/>
        <v>10.3</v>
      </c>
      <c r="H118" s="111" t="s">
        <v>2681</v>
      </c>
      <c r="I118" s="110" t="s">
        <v>862</v>
      </c>
      <c r="J118" s="110" t="s">
        <v>868</v>
      </c>
      <c r="K118" s="68">
        <v>305645180.75</v>
      </c>
      <c r="L118" s="100">
        <f>+IF(AND(K118&gt;0,O118="Ejecución"),(K118/877802)*Tabla28[[#This Row],[% participación]],IF(AND(K118&gt;0,O118&lt;&gt;"Ejecución"),"-",""))</f>
        <v>69.638752417971247</v>
      </c>
      <c r="M118" s="113" t="s">
        <v>26</v>
      </c>
      <c r="N118" s="162">
        <v>0.2</v>
      </c>
      <c r="O118" s="151" t="s">
        <v>1150</v>
      </c>
      <c r="P118" s="79"/>
    </row>
    <row r="119" spans="1:16" s="7" customFormat="1" ht="24.75" customHeight="1" outlineLevel="1" x14ac:dyDescent="0.25">
      <c r="A119" s="133">
        <v>6</v>
      </c>
      <c r="B119" s="150" t="s">
        <v>2665</v>
      </c>
      <c r="C119" s="152" t="s">
        <v>31</v>
      </c>
      <c r="D119" s="110" t="s">
        <v>2684</v>
      </c>
      <c r="E119" s="166">
        <v>43887</v>
      </c>
      <c r="F119" s="166">
        <v>44196</v>
      </c>
      <c r="G119" s="149">
        <f t="shared" si="5"/>
        <v>10.3</v>
      </c>
      <c r="H119" s="111" t="s">
        <v>2681</v>
      </c>
      <c r="I119" s="110" t="s">
        <v>862</v>
      </c>
      <c r="J119" s="110" t="s">
        <v>865</v>
      </c>
      <c r="K119" s="68">
        <v>130990791.75</v>
      </c>
      <c r="L119" s="100">
        <f>+IF(AND(K119&gt;0,O119="Ejecución"),(K119/877802)*Tabla28[[#This Row],[% participación]],IF(AND(K119&gt;0,O119&lt;&gt;"Ejecución"),"-",""))</f>
        <v>29.845179607701965</v>
      </c>
      <c r="M119" s="113" t="s">
        <v>26</v>
      </c>
      <c r="N119" s="162">
        <v>0.2</v>
      </c>
      <c r="O119" s="151" t="s">
        <v>1150</v>
      </c>
      <c r="P119" s="79"/>
    </row>
    <row r="120" spans="1:16" s="7" customFormat="1" ht="24.75" customHeight="1" outlineLevel="1" x14ac:dyDescent="0.25">
      <c r="A120" s="133">
        <v>7</v>
      </c>
      <c r="B120" s="150" t="s">
        <v>2665</v>
      </c>
      <c r="C120" s="152" t="s">
        <v>31</v>
      </c>
      <c r="D120" s="110" t="s">
        <v>2685</v>
      </c>
      <c r="E120" s="166">
        <v>43887</v>
      </c>
      <c r="F120" s="166">
        <v>44196</v>
      </c>
      <c r="G120" s="149">
        <f t="shared" si="5"/>
        <v>10.3</v>
      </c>
      <c r="H120" s="111" t="s">
        <v>2681</v>
      </c>
      <c r="I120" s="110" t="s">
        <v>862</v>
      </c>
      <c r="J120" s="110" t="s">
        <v>53</v>
      </c>
      <c r="K120" s="68">
        <v>835384940</v>
      </c>
      <c r="L120" s="100">
        <f>+IF(AND(K120&gt;0,O120="Ejecución"),(K120/877802)*Tabla28[[#This Row],[% participación]],IF(AND(K120&gt;0,O120&lt;&gt;"Ejecución"),"-",""))</f>
        <v>190.33562010567303</v>
      </c>
      <c r="M120" s="113" t="s">
        <v>26</v>
      </c>
      <c r="N120" s="162">
        <v>0.2</v>
      </c>
      <c r="O120" s="151" t="s">
        <v>1150</v>
      </c>
      <c r="P120" s="79"/>
    </row>
    <row r="121" spans="1:16" s="7" customFormat="1" ht="24.75" customHeight="1" outlineLevel="1" x14ac:dyDescent="0.25">
      <c r="A121" s="133">
        <v>8</v>
      </c>
      <c r="B121" s="150" t="s">
        <v>2665</v>
      </c>
      <c r="C121" s="152" t="s">
        <v>31</v>
      </c>
      <c r="D121" s="110" t="s">
        <v>2685</v>
      </c>
      <c r="E121" s="166">
        <v>43887</v>
      </c>
      <c r="F121" s="166">
        <v>44196</v>
      </c>
      <c r="G121" s="149">
        <f t="shared" si="5"/>
        <v>10.3</v>
      </c>
      <c r="H121" s="111" t="s">
        <v>2681</v>
      </c>
      <c r="I121" s="110" t="s">
        <v>862</v>
      </c>
      <c r="J121" s="110" t="s">
        <v>2689</v>
      </c>
      <c r="K121" s="68">
        <v>378287520</v>
      </c>
      <c r="L121" s="100">
        <f>+IF(AND(K121&gt;0,O121="Ejecución"),(K121/877802)*Tabla28[[#This Row],[% participación]],IF(AND(K121&gt;0,O121&lt;&gt;"Ejecución"),"-",""))</f>
        <v>86.18971476483307</v>
      </c>
      <c r="M121" s="113" t="s">
        <v>26</v>
      </c>
      <c r="N121" s="162">
        <v>0.2</v>
      </c>
      <c r="O121" s="151" t="s">
        <v>1150</v>
      </c>
      <c r="P121" s="79"/>
    </row>
    <row r="122" spans="1:16" s="7" customFormat="1" ht="24.75" customHeight="1" outlineLevel="1" x14ac:dyDescent="0.25">
      <c r="A122" s="133">
        <v>9</v>
      </c>
      <c r="B122" s="150" t="s">
        <v>2665</v>
      </c>
      <c r="C122" s="152" t="s">
        <v>31</v>
      </c>
      <c r="D122" s="110" t="s">
        <v>2685</v>
      </c>
      <c r="E122" s="166">
        <v>43887</v>
      </c>
      <c r="F122" s="166">
        <v>44196</v>
      </c>
      <c r="G122" s="149">
        <f t="shared" si="5"/>
        <v>10.3</v>
      </c>
      <c r="H122" s="111" t="s">
        <v>2681</v>
      </c>
      <c r="I122" s="110" t="s">
        <v>862</v>
      </c>
      <c r="J122" s="110" t="s">
        <v>872</v>
      </c>
      <c r="K122" s="68">
        <v>122943444</v>
      </c>
      <c r="L122" s="100">
        <f>+IF(AND(K122&gt;0,O122="Ejecución"),(K122/877802)*Tabla28[[#This Row],[% participación]],IF(AND(K122&gt;0,O122&lt;&gt;"Ejecución"),"-",""))</f>
        <v>28.01165729857075</v>
      </c>
      <c r="M122" s="113" t="s">
        <v>26</v>
      </c>
      <c r="N122" s="162">
        <v>0.2</v>
      </c>
      <c r="O122" s="151" t="s">
        <v>1150</v>
      </c>
      <c r="P122" s="79"/>
    </row>
    <row r="123" spans="1:16" s="7" customFormat="1" ht="24.75" customHeight="1" outlineLevel="1" x14ac:dyDescent="0.25">
      <c r="A123" s="133">
        <v>10</v>
      </c>
      <c r="B123" s="150" t="s">
        <v>2665</v>
      </c>
      <c r="C123" s="152" t="s">
        <v>31</v>
      </c>
      <c r="D123" s="110" t="s">
        <v>2686</v>
      </c>
      <c r="E123" s="166">
        <v>43887</v>
      </c>
      <c r="F123" s="166">
        <v>44196</v>
      </c>
      <c r="G123" s="149">
        <f t="shared" si="5"/>
        <v>10.3</v>
      </c>
      <c r="H123" s="111" t="s">
        <v>2681</v>
      </c>
      <c r="I123" s="110" t="s">
        <v>1155</v>
      </c>
      <c r="J123" s="110" t="s">
        <v>1035</v>
      </c>
      <c r="K123" s="68">
        <v>1184831515</v>
      </c>
      <c r="L123" s="100">
        <f>+IF(AND(K123&gt;0,O123="Ejecución"),(K123/877802)*Tabla28[[#This Row],[% participación]],IF(AND(K123&gt;0,O123&lt;&gt;"Ejecución"),"-",""))</f>
        <v>1349.7708082232668</v>
      </c>
      <c r="M123" s="65" t="s">
        <v>1148</v>
      </c>
      <c r="N123" s="162">
        <f t="shared" ref="N123:N160" si="6">+IF(M123="No",1,IF(M123="Si","Ingrese %",""))</f>
        <v>1</v>
      </c>
      <c r="O123" s="151" t="s">
        <v>1150</v>
      </c>
      <c r="P123" s="79"/>
    </row>
    <row r="124" spans="1:16" s="7" customFormat="1" ht="24.75" customHeight="1" outlineLevel="1" x14ac:dyDescent="0.25">
      <c r="A124" s="133">
        <v>11</v>
      </c>
      <c r="B124" s="150" t="s">
        <v>2665</v>
      </c>
      <c r="C124" s="152" t="s">
        <v>31</v>
      </c>
      <c r="D124" s="110" t="s">
        <v>2687</v>
      </c>
      <c r="E124" s="166">
        <v>43881</v>
      </c>
      <c r="F124" s="166">
        <v>44196</v>
      </c>
      <c r="G124" s="149">
        <f t="shared" si="5"/>
        <v>10.5</v>
      </c>
      <c r="H124" s="111" t="s">
        <v>2681</v>
      </c>
      <c r="I124" s="110" t="s">
        <v>1155</v>
      </c>
      <c r="J124" s="110" t="s">
        <v>1053</v>
      </c>
      <c r="K124" s="68">
        <v>3619688716</v>
      </c>
      <c r="L124" s="100">
        <f>+IF(AND(K124&gt;0,O124="Ejecución"),(K124/877802)*Tabla28[[#This Row],[% participación]],IF(AND(K124&gt;0,O124&lt;&gt;"Ejecución"),"-",""))</f>
        <v>824.71644311587352</v>
      </c>
      <c r="M124" s="113" t="s">
        <v>26</v>
      </c>
      <c r="N124" s="162">
        <v>0.2</v>
      </c>
      <c r="O124" s="151" t="s">
        <v>1150</v>
      </c>
      <c r="P124" s="79"/>
    </row>
    <row r="125" spans="1:16" s="7" customFormat="1" ht="24.75" customHeight="1" outlineLevel="1" x14ac:dyDescent="0.25">
      <c r="A125" s="133">
        <v>12</v>
      </c>
      <c r="B125" s="150" t="s">
        <v>2665</v>
      </c>
      <c r="C125" s="152" t="s">
        <v>31</v>
      </c>
      <c r="D125" s="110">
        <v>762620291</v>
      </c>
      <c r="E125" s="166">
        <v>43881</v>
      </c>
      <c r="F125" s="166">
        <v>44196</v>
      </c>
      <c r="G125" s="149">
        <f t="shared" si="5"/>
        <v>10.5</v>
      </c>
      <c r="H125" s="111" t="s">
        <v>2688</v>
      </c>
      <c r="I125" s="110" t="s">
        <v>1155</v>
      </c>
      <c r="J125" s="110" t="s">
        <v>1048</v>
      </c>
      <c r="K125" s="68">
        <v>312181584</v>
      </c>
      <c r="L125" s="100">
        <f>+IF(AND(K125&gt;0,O125="Ejecución"),(K125/877802)*Tabla28[[#This Row],[% participación]],IF(AND(K125&gt;0,O125&lt;&gt;"Ejecución"),"-",""))</f>
        <v>71.128018391391223</v>
      </c>
      <c r="M125" s="113" t="s">
        <v>26</v>
      </c>
      <c r="N125" s="162">
        <v>0.2</v>
      </c>
      <c r="O125" s="151" t="s">
        <v>1150</v>
      </c>
      <c r="P125" s="79"/>
    </row>
    <row r="126" spans="1:16" s="7" customFormat="1" ht="24.75" customHeight="1" outlineLevel="1" x14ac:dyDescent="0.25">
      <c r="A126" s="133">
        <v>13</v>
      </c>
      <c r="B126" s="150" t="s">
        <v>2665</v>
      </c>
      <c r="C126" s="152" t="s">
        <v>31</v>
      </c>
      <c r="D126" s="110">
        <v>762620383</v>
      </c>
      <c r="E126" s="166">
        <v>43886</v>
      </c>
      <c r="F126" s="166">
        <v>44196</v>
      </c>
      <c r="G126" s="149">
        <f t="shared" si="5"/>
        <v>10.333333333333334</v>
      </c>
      <c r="H126" s="111" t="s">
        <v>2681</v>
      </c>
      <c r="I126" s="110" t="s">
        <v>1155</v>
      </c>
      <c r="J126" s="110" t="s">
        <v>1048</v>
      </c>
      <c r="K126" s="68">
        <v>929956820</v>
      </c>
      <c r="L126" s="100">
        <f>+IF(AND(K126&gt;0,O126="Ejecución"),(K126/877802)*Tabla28[[#This Row],[% participación]],IF(AND(K126&gt;0,O126&lt;&gt;"Ejecución"),"-",""))</f>
        <v>211.88304879688133</v>
      </c>
      <c r="M126" s="113" t="s">
        <v>26</v>
      </c>
      <c r="N126" s="162">
        <v>0.2</v>
      </c>
      <c r="O126" s="151" t="s">
        <v>1150</v>
      </c>
      <c r="P126" s="79"/>
    </row>
    <row r="127" spans="1:16" s="7" customFormat="1" ht="24.75" customHeight="1" outlineLevel="1" x14ac:dyDescent="0.25">
      <c r="A127" s="133">
        <v>14</v>
      </c>
      <c r="B127" s="150" t="s">
        <v>2665</v>
      </c>
      <c r="C127" s="152" t="s">
        <v>31</v>
      </c>
      <c r="D127" s="110">
        <v>762620383</v>
      </c>
      <c r="E127" s="166">
        <v>43886</v>
      </c>
      <c r="F127" s="166">
        <v>44196</v>
      </c>
      <c r="G127" s="149">
        <f t="shared" si="5"/>
        <v>10.333333333333334</v>
      </c>
      <c r="H127" s="111" t="s">
        <v>2681</v>
      </c>
      <c r="I127" s="110" t="s">
        <v>1155</v>
      </c>
      <c r="J127" s="110" t="s">
        <v>1051</v>
      </c>
      <c r="K127" s="68">
        <v>431878252</v>
      </c>
      <c r="L127" s="100">
        <f>+IF(AND(K127&gt;0,O127="Ejecución"),(K127/877802)*Tabla28[[#This Row],[% participación]],IF(AND(K127&gt;0,O127&lt;&gt;"Ejecución"),"-",""))</f>
        <v>98.399924356517772</v>
      </c>
      <c r="M127" s="113" t="s">
        <v>26</v>
      </c>
      <c r="N127" s="162">
        <v>0.2</v>
      </c>
      <c r="O127" s="151" t="s">
        <v>1150</v>
      </c>
      <c r="P127" s="79"/>
    </row>
    <row r="128" spans="1:16" s="7" customFormat="1" ht="24.75" customHeight="1" outlineLevel="1" x14ac:dyDescent="0.25">
      <c r="A128" s="133">
        <v>15</v>
      </c>
      <c r="B128" s="150" t="s">
        <v>2665</v>
      </c>
      <c r="C128" s="152" t="s">
        <v>31</v>
      </c>
      <c r="D128" s="110">
        <v>762620383</v>
      </c>
      <c r="E128" s="166">
        <v>43886</v>
      </c>
      <c r="F128" s="166">
        <v>44196</v>
      </c>
      <c r="G128" s="149">
        <f t="shared" si="5"/>
        <v>10.333333333333334</v>
      </c>
      <c r="H128" s="111" t="s">
        <v>2681</v>
      </c>
      <c r="I128" s="110" t="s">
        <v>1155</v>
      </c>
      <c r="J128" s="110" t="s">
        <v>1056</v>
      </c>
      <c r="K128" s="68">
        <v>5174446262.75</v>
      </c>
      <c r="L128" s="100">
        <f>+IF(AND(K128&gt;0,O128="Ejecución"),(K128/877802)*Tabla28[[#This Row],[% participación]],IF(AND(K128&gt;0,O128&lt;&gt;"Ejecución"),"-",""))</f>
        <v>1178.9552228748623</v>
      </c>
      <c r="M128" s="113" t="s">
        <v>26</v>
      </c>
      <c r="N128" s="162">
        <v>0.2</v>
      </c>
      <c r="O128" s="151" t="s">
        <v>1150</v>
      </c>
      <c r="P128" s="79"/>
    </row>
    <row r="129" spans="1:16" s="7" customFormat="1" ht="24.75" customHeight="1" outlineLevel="1" x14ac:dyDescent="0.25">
      <c r="A129" s="133">
        <v>16</v>
      </c>
      <c r="B129" s="150" t="s">
        <v>2665</v>
      </c>
      <c r="C129" s="152" t="s">
        <v>31</v>
      </c>
      <c r="D129" s="63" t="s">
        <v>2690</v>
      </c>
      <c r="E129" s="134">
        <v>44166</v>
      </c>
      <c r="F129" s="134">
        <v>44773</v>
      </c>
      <c r="G129" s="149">
        <f t="shared" si="5"/>
        <v>20.233333333333334</v>
      </c>
      <c r="H129" s="111" t="s">
        <v>2682</v>
      </c>
      <c r="I129" s="63" t="s">
        <v>1155</v>
      </c>
      <c r="J129" s="63" t="s">
        <v>1035</v>
      </c>
      <c r="K129" s="68">
        <v>7909530626</v>
      </c>
      <c r="L129" s="100">
        <f>+IF(AND(K129&gt;0,O129="Ejecución"),(K129/877802)*Tabla28[[#This Row],[% participación]],IF(AND(K129&gt;0,O129&lt;&gt;"Ejecución"),"-",""))</f>
        <v>1802.1218056008074</v>
      </c>
      <c r="M129" s="65" t="s">
        <v>2691</v>
      </c>
      <c r="N129" s="162">
        <v>0.2</v>
      </c>
      <c r="O129" s="151" t="s">
        <v>1150</v>
      </c>
      <c r="P129" s="79"/>
    </row>
    <row r="130" spans="1:16" s="7" customFormat="1" ht="24.75" customHeight="1" outlineLevel="1" x14ac:dyDescent="0.25">
      <c r="A130" s="133">
        <v>17</v>
      </c>
      <c r="B130" s="150" t="s">
        <v>2665</v>
      </c>
      <c r="C130" s="152" t="s">
        <v>31</v>
      </c>
      <c r="D130" s="110" t="s">
        <v>2692</v>
      </c>
      <c r="E130" s="134">
        <v>44166</v>
      </c>
      <c r="F130" s="134">
        <v>44773</v>
      </c>
      <c r="G130" s="149">
        <f t="shared" si="5"/>
        <v>20.233333333333334</v>
      </c>
      <c r="H130" s="111" t="s">
        <v>2682</v>
      </c>
      <c r="I130" s="63" t="s">
        <v>1155</v>
      </c>
      <c r="J130" s="63" t="s">
        <v>1056</v>
      </c>
      <c r="K130" s="68">
        <v>2121963787</v>
      </c>
      <c r="L130" s="100">
        <f>+IF(AND(K130&gt;0,O130="Ejecución"),(K130/877802)*Tabla28[[#This Row],[% participación]],IF(AND(K130&gt;0,O130&lt;&gt;"Ejecución"),"-",""))</f>
        <v>483.47207844137978</v>
      </c>
      <c r="M130" s="65" t="s">
        <v>26</v>
      </c>
      <c r="N130" s="162">
        <v>0.2</v>
      </c>
      <c r="O130" s="151" t="s">
        <v>1150</v>
      </c>
      <c r="P130" s="79"/>
    </row>
    <row r="131" spans="1:16" s="7" customFormat="1" ht="24.75" customHeight="1" outlineLevel="1" x14ac:dyDescent="0.25">
      <c r="A131" s="133">
        <v>18</v>
      </c>
      <c r="B131" s="150" t="s">
        <v>2665</v>
      </c>
      <c r="C131" s="152" t="s">
        <v>31</v>
      </c>
      <c r="D131" s="110" t="s">
        <v>2692</v>
      </c>
      <c r="E131" s="134">
        <v>44166</v>
      </c>
      <c r="F131" s="134">
        <v>44773</v>
      </c>
      <c r="G131" s="149">
        <f t="shared" si="5"/>
        <v>20.233333333333334</v>
      </c>
      <c r="H131" s="111" t="s">
        <v>2682</v>
      </c>
      <c r="I131" s="63" t="s">
        <v>1155</v>
      </c>
      <c r="J131" s="110" t="s">
        <v>1048</v>
      </c>
      <c r="K131" s="68">
        <v>2121963787</v>
      </c>
      <c r="L131" s="100">
        <f>+IF(AND(K131&gt;0,O131="Ejecución"),(K131/877802)*Tabla28[[#This Row],[% participación]],IF(AND(K131&gt;0,O131&lt;&gt;"Ejecución"),"-",""))</f>
        <v>483.47207844137978</v>
      </c>
      <c r="M131" s="113" t="s">
        <v>26</v>
      </c>
      <c r="N131" s="162">
        <v>0.2</v>
      </c>
      <c r="O131" s="151" t="s">
        <v>1150</v>
      </c>
      <c r="P131" s="79"/>
    </row>
    <row r="132" spans="1:16" s="7" customFormat="1" ht="24.75" customHeight="1" outlineLevel="1" x14ac:dyDescent="0.25">
      <c r="A132" s="133">
        <v>19</v>
      </c>
      <c r="B132" s="150" t="s">
        <v>2665</v>
      </c>
      <c r="C132" s="152" t="s">
        <v>31</v>
      </c>
      <c r="D132" s="110" t="s">
        <v>2692</v>
      </c>
      <c r="E132" s="134">
        <v>44166</v>
      </c>
      <c r="F132" s="134">
        <v>44773</v>
      </c>
      <c r="G132" s="149">
        <f t="shared" si="5"/>
        <v>20.233333333333334</v>
      </c>
      <c r="H132" s="111" t="s">
        <v>2682</v>
      </c>
      <c r="I132" s="63" t="s">
        <v>1155</v>
      </c>
      <c r="J132" s="110" t="s">
        <v>1051</v>
      </c>
      <c r="K132" s="68">
        <v>2121963787</v>
      </c>
      <c r="L132" s="100">
        <f>+IF(AND(K132&gt;0,O132="Ejecución"),(K132/877802)*Tabla28[[#This Row],[% participación]],IF(AND(K132&gt;0,O132&lt;&gt;"Ejecución"),"-",""))</f>
        <v>483.47207844137978</v>
      </c>
      <c r="M132" s="113" t="s">
        <v>26</v>
      </c>
      <c r="N132" s="162">
        <v>0.2</v>
      </c>
      <c r="O132" s="151" t="s">
        <v>1150</v>
      </c>
      <c r="P132" s="79"/>
    </row>
    <row r="133" spans="1:16" s="7" customFormat="1" ht="24.75" customHeight="1" outlineLevel="1" x14ac:dyDescent="0.25">
      <c r="A133" s="133">
        <v>20</v>
      </c>
      <c r="B133" s="150" t="s">
        <v>2665</v>
      </c>
      <c r="C133" s="152" t="s">
        <v>31</v>
      </c>
      <c r="D133" s="110" t="s">
        <v>2692</v>
      </c>
      <c r="E133" s="134">
        <v>44166</v>
      </c>
      <c r="F133" s="134">
        <v>44773</v>
      </c>
      <c r="G133" s="149">
        <f t="shared" si="5"/>
        <v>20.233333333333334</v>
      </c>
      <c r="H133" s="111" t="s">
        <v>2682</v>
      </c>
      <c r="I133" s="63" t="s">
        <v>1155</v>
      </c>
      <c r="J133" s="110" t="s">
        <v>1057</v>
      </c>
      <c r="K133" s="68">
        <v>2121963787</v>
      </c>
      <c r="L133" s="100">
        <f>+IF(AND(K133&gt;0,O133="Ejecución"),(K133/877802)*Tabla28[[#This Row],[% participación]],IF(AND(K133&gt;0,O133&lt;&gt;"Ejecución"),"-",""))</f>
        <v>483.47207844137978</v>
      </c>
      <c r="M133" s="113" t="s">
        <v>26</v>
      </c>
      <c r="N133" s="162">
        <v>0.2</v>
      </c>
      <c r="O133" s="151" t="s">
        <v>1150</v>
      </c>
      <c r="P133" s="79"/>
    </row>
    <row r="134" spans="1:16" s="7" customFormat="1" ht="24.75" customHeight="1" outlineLevel="1" x14ac:dyDescent="0.25">
      <c r="A134" s="133">
        <v>21</v>
      </c>
      <c r="B134" s="150" t="s">
        <v>2665</v>
      </c>
      <c r="C134" s="152" t="s">
        <v>31</v>
      </c>
      <c r="D134" s="110" t="s">
        <v>2692</v>
      </c>
      <c r="E134" s="134">
        <v>44166</v>
      </c>
      <c r="F134" s="134">
        <v>44773</v>
      </c>
      <c r="G134" s="149">
        <f t="shared" si="5"/>
        <v>20.233333333333334</v>
      </c>
      <c r="H134" s="111" t="s">
        <v>2682</v>
      </c>
      <c r="I134" s="63" t="s">
        <v>1155</v>
      </c>
      <c r="J134" s="110" t="s">
        <v>168</v>
      </c>
      <c r="K134" s="68">
        <v>2121963787</v>
      </c>
      <c r="L134" s="100">
        <f>+IF(AND(K134&gt;0,O134="Ejecución"),(K134/877802)*Tabla28[[#This Row],[% participación]],IF(AND(K134&gt;0,O134&lt;&gt;"Ejecución"),"-",""))</f>
        <v>483.47207844137978</v>
      </c>
      <c r="M134" s="113" t="s">
        <v>26</v>
      </c>
      <c r="N134" s="162">
        <v>0.2</v>
      </c>
      <c r="O134" s="151" t="s">
        <v>1150</v>
      </c>
      <c r="P134" s="79"/>
    </row>
    <row r="135" spans="1:16" s="7" customFormat="1" ht="24.75" customHeight="1" outlineLevel="1" x14ac:dyDescent="0.25">
      <c r="A135" s="133">
        <v>22</v>
      </c>
      <c r="B135" s="150" t="s">
        <v>2665</v>
      </c>
      <c r="C135" s="152" t="s">
        <v>31</v>
      </c>
      <c r="D135" s="110" t="s">
        <v>2692</v>
      </c>
      <c r="E135" s="134">
        <v>44166</v>
      </c>
      <c r="F135" s="134">
        <v>44773</v>
      </c>
      <c r="G135" s="149">
        <f t="shared" si="5"/>
        <v>20.233333333333334</v>
      </c>
      <c r="H135" s="111" t="s">
        <v>2682</v>
      </c>
      <c r="I135" s="63" t="s">
        <v>1155</v>
      </c>
      <c r="J135" s="110" t="s">
        <v>1050</v>
      </c>
      <c r="K135" s="68">
        <v>2121963787</v>
      </c>
      <c r="L135" s="100">
        <f>+IF(AND(K135&gt;0,O135="Ejecución"),(K135/877802)*Tabla28[[#This Row],[% participación]],IF(AND(K135&gt;0,O135&lt;&gt;"Ejecución"),"-",""))</f>
        <v>483.47207844137978</v>
      </c>
      <c r="M135" s="113" t="s">
        <v>26</v>
      </c>
      <c r="N135" s="162">
        <v>0.2</v>
      </c>
      <c r="O135" s="151" t="s">
        <v>1150</v>
      </c>
      <c r="P135" s="79"/>
    </row>
    <row r="136" spans="1:16" s="7" customFormat="1" ht="24.75" customHeight="1" outlineLevel="1" x14ac:dyDescent="0.25">
      <c r="A136" s="133">
        <v>23</v>
      </c>
      <c r="B136" s="150" t="s">
        <v>2665</v>
      </c>
      <c r="C136" s="152" t="s">
        <v>31</v>
      </c>
      <c r="D136" s="110" t="s">
        <v>2693</v>
      </c>
      <c r="E136" s="134">
        <v>44166</v>
      </c>
      <c r="F136" s="134">
        <v>44773</v>
      </c>
      <c r="G136" s="149">
        <f t="shared" si="5"/>
        <v>20.233333333333334</v>
      </c>
      <c r="H136" s="111" t="s">
        <v>2682</v>
      </c>
      <c r="I136" s="63" t="s">
        <v>1155</v>
      </c>
      <c r="J136" s="63" t="s">
        <v>1053</v>
      </c>
      <c r="K136" s="68">
        <v>5323772375</v>
      </c>
      <c r="L136" s="100">
        <f>+IF(AND(K136&gt;0,O136="Ejecución"),(K136/877802)*Tabla28[[#This Row],[% participación]],IF(AND(K136&gt;0,O136&lt;&gt;"Ejecución"),"-",""))</f>
        <v>1212.977955165288</v>
      </c>
      <c r="M136" s="65" t="s">
        <v>26</v>
      </c>
      <c r="N136" s="162">
        <v>0.2</v>
      </c>
      <c r="O136" s="151" t="s">
        <v>1150</v>
      </c>
      <c r="P136" s="79"/>
    </row>
    <row r="137" spans="1:16" s="7" customFormat="1" ht="24.75" customHeight="1" outlineLevel="1" x14ac:dyDescent="0.25">
      <c r="A137" s="133">
        <v>24</v>
      </c>
      <c r="B137" s="150" t="s">
        <v>2665</v>
      </c>
      <c r="C137" s="152" t="s">
        <v>31</v>
      </c>
      <c r="D137" s="63"/>
      <c r="E137" s="134"/>
      <c r="F137" s="134"/>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3">
        <v>25</v>
      </c>
      <c r="B138" s="150" t="s">
        <v>2665</v>
      </c>
      <c r="C138" s="152" t="s">
        <v>31</v>
      </c>
      <c r="D138" s="63"/>
      <c r="E138" s="134"/>
      <c r="F138" s="134"/>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3">
        <v>26</v>
      </c>
      <c r="B139" s="150" t="s">
        <v>2665</v>
      </c>
      <c r="C139" s="152" t="s">
        <v>31</v>
      </c>
      <c r="D139" s="63"/>
      <c r="E139" s="134"/>
      <c r="F139" s="134"/>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3">
        <v>27</v>
      </c>
      <c r="B140" s="150" t="s">
        <v>2665</v>
      </c>
      <c r="C140" s="152" t="s">
        <v>31</v>
      </c>
      <c r="D140" s="63"/>
      <c r="E140" s="134"/>
      <c r="F140" s="134"/>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3">
        <v>28</v>
      </c>
      <c r="B141" s="150" t="s">
        <v>2665</v>
      </c>
      <c r="C141" s="152" t="s">
        <v>31</v>
      </c>
      <c r="D141" s="63"/>
      <c r="E141" s="134"/>
      <c r="F141" s="134"/>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3">
        <v>29</v>
      </c>
      <c r="B142" s="150" t="s">
        <v>2665</v>
      </c>
      <c r="C142" s="152" t="s">
        <v>31</v>
      </c>
      <c r="D142" s="63"/>
      <c r="E142" s="134"/>
      <c r="F142" s="134"/>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3">
        <v>30</v>
      </c>
      <c r="B143" s="150" t="s">
        <v>2665</v>
      </c>
      <c r="C143" s="152" t="s">
        <v>31</v>
      </c>
      <c r="D143" s="63"/>
      <c r="E143" s="134"/>
      <c r="F143" s="134"/>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3">
        <v>31</v>
      </c>
      <c r="B144" s="150" t="s">
        <v>2665</v>
      </c>
      <c r="C144" s="152" t="s">
        <v>31</v>
      </c>
      <c r="D144" s="63"/>
      <c r="E144" s="134"/>
      <c r="F144" s="134"/>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3">
        <v>32</v>
      </c>
      <c r="B145" s="150" t="s">
        <v>2665</v>
      </c>
      <c r="C145" s="152" t="s">
        <v>31</v>
      </c>
      <c r="D145" s="63"/>
      <c r="E145" s="134"/>
      <c r="F145" s="134"/>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3">
        <v>33</v>
      </c>
      <c r="B146" s="150" t="s">
        <v>2665</v>
      </c>
      <c r="C146" s="152" t="s">
        <v>31</v>
      </c>
      <c r="D146" s="63"/>
      <c r="E146" s="134"/>
      <c r="F146" s="134"/>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3">
        <v>34</v>
      </c>
      <c r="B147" s="150" t="s">
        <v>2665</v>
      </c>
      <c r="C147" s="152" t="s">
        <v>31</v>
      </c>
      <c r="D147" s="63"/>
      <c r="E147" s="134"/>
      <c r="F147" s="134"/>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3">
        <v>35</v>
      </c>
      <c r="B148" s="150" t="s">
        <v>2665</v>
      </c>
      <c r="C148" s="152" t="s">
        <v>31</v>
      </c>
      <c r="D148" s="63"/>
      <c r="E148" s="134"/>
      <c r="F148" s="134"/>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3">
        <v>36</v>
      </c>
      <c r="B149" s="150" t="s">
        <v>2665</v>
      </c>
      <c r="C149" s="152" t="s">
        <v>31</v>
      </c>
      <c r="D149" s="63"/>
      <c r="E149" s="134"/>
      <c r="F149" s="134"/>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3">
        <v>37</v>
      </c>
      <c r="B150" s="150" t="s">
        <v>2665</v>
      </c>
      <c r="C150" s="152" t="s">
        <v>31</v>
      </c>
      <c r="D150" s="63"/>
      <c r="E150" s="134"/>
      <c r="F150" s="134"/>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3">
        <v>38</v>
      </c>
      <c r="B151" s="150" t="s">
        <v>2665</v>
      </c>
      <c r="C151" s="152" t="s">
        <v>31</v>
      </c>
      <c r="D151" s="63"/>
      <c r="E151" s="134"/>
      <c r="F151" s="134"/>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3">
        <v>39</v>
      </c>
      <c r="B152" s="150" t="s">
        <v>2665</v>
      </c>
      <c r="C152" s="152" t="s">
        <v>31</v>
      </c>
      <c r="D152" s="63"/>
      <c r="E152" s="134"/>
      <c r="F152" s="134"/>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3">
        <v>40</v>
      </c>
      <c r="B153" s="150" t="s">
        <v>2665</v>
      </c>
      <c r="C153" s="152" t="s">
        <v>31</v>
      </c>
      <c r="D153" s="63"/>
      <c r="E153" s="134"/>
      <c r="F153" s="134"/>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3">
        <v>41</v>
      </c>
      <c r="B154" s="150" t="s">
        <v>2665</v>
      </c>
      <c r="C154" s="152" t="s">
        <v>31</v>
      </c>
      <c r="D154" s="63"/>
      <c r="E154" s="134"/>
      <c r="F154" s="134"/>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3">
        <v>42</v>
      </c>
      <c r="B155" s="150" t="s">
        <v>2665</v>
      </c>
      <c r="C155" s="152" t="s">
        <v>31</v>
      </c>
      <c r="D155" s="63"/>
      <c r="E155" s="134"/>
      <c r="F155" s="134"/>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3">
        <v>43</v>
      </c>
      <c r="B156" s="150" t="s">
        <v>2665</v>
      </c>
      <c r="C156" s="152" t="s">
        <v>31</v>
      </c>
      <c r="D156" s="63"/>
      <c r="E156" s="134"/>
      <c r="F156" s="134"/>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3">
        <v>44</v>
      </c>
      <c r="B157" s="150" t="s">
        <v>2665</v>
      </c>
      <c r="C157" s="152" t="s">
        <v>31</v>
      </c>
      <c r="D157" s="63"/>
      <c r="E157" s="134"/>
      <c r="F157" s="134"/>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3">
        <v>45</v>
      </c>
      <c r="B158" s="150" t="s">
        <v>2665</v>
      </c>
      <c r="C158" s="152" t="s">
        <v>31</v>
      </c>
      <c r="D158" s="63"/>
      <c r="E158" s="134"/>
      <c r="F158" s="134"/>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3">
        <v>46</v>
      </c>
      <c r="B159" s="150" t="s">
        <v>2665</v>
      </c>
      <c r="C159" s="152" t="s">
        <v>31</v>
      </c>
      <c r="D159" s="63"/>
      <c r="E159" s="134"/>
      <c r="F159" s="134"/>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3">
        <v>47</v>
      </c>
      <c r="B160" s="150" t="s">
        <v>2665</v>
      </c>
      <c r="C160" s="152" t="s">
        <v>31</v>
      </c>
      <c r="D160" s="63"/>
      <c r="E160" s="134"/>
      <c r="F160" s="134"/>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6"/>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0.02</v>
      </c>
      <c r="G179" s="154">
        <f>IF(F179&gt;0,SUM(E179+F179),"")</f>
        <v>0.04</v>
      </c>
      <c r="H179" s="5"/>
      <c r="I179" s="212" t="s">
        <v>2671</v>
      </c>
      <c r="J179" s="212"/>
      <c r="K179" s="212"/>
      <c r="L179" s="212"/>
      <c r="M179" s="161">
        <v>0.04</v>
      </c>
      <c r="O179" s="8"/>
      <c r="Q179" s="19"/>
      <c r="R179" s="148">
        <f>IF(M179&gt;0,SUM(L179+M179),"")</f>
        <v>0.04</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29927987.760000002</v>
      </c>
      <c r="F185" s="92"/>
      <c r="G185" s="93"/>
      <c r="H185" s="88"/>
      <c r="I185" s="90" t="s">
        <v>2627</v>
      </c>
      <c r="J185" s="155">
        <f>+SUM(M179:M183)</f>
        <v>0.04</v>
      </c>
      <c r="K185" s="193" t="s">
        <v>2628</v>
      </c>
      <c r="L185" s="193"/>
      <c r="M185" s="94">
        <f>+J185*(SUM(K20:K35))</f>
        <v>29927987.760000002</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4">
        <v>37783</v>
      </c>
      <c r="D193" s="5"/>
      <c r="E193" s="115" t="s">
        <v>2694</v>
      </c>
      <c r="F193" s="5"/>
      <c r="G193" s="5"/>
      <c r="H193" s="136" t="s">
        <v>2676</v>
      </c>
      <c r="J193" s="5"/>
      <c r="K193" s="116">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2679</v>
      </c>
      <c r="J211" s="27" t="s">
        <v>2622</v>
      </c>
      <c r="K211" s="137" t="s">
        <v>2679</v>
      </c>
      <c r="L211" s="21"/>
      <c r="M211" s="21"/>
      <c r="N211" s="21"/>
      <c r="O211" s="8"/>
    </row>
    <row r="212" spans="1:15" x14ac:dyDescent="0.25">
      <c r="A212" s="9"/>
      <c r="B212" s="27" t="s">
        <v>2619</v>
      </c>
      <c r="C212" s="136" t="s">
        <v>2676</v>
      </c>
      <c r="D212" s="21"/>
      <c r="G212" s="27" t="s">
        <v>2621</v>
      </c>
      <c r="H212" s="137" t="s">
        <v>2677</v>
      </c>
      <c r="J212" s="27" t="s">
        <v>2623</v>
      </c>
      <c r="K212" s="13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G114:G121 L106:L107 G137:J160 L83:L90 G48:G90 B83:B90 G122:G128 G129 G130 G131 D137:D160 G132:G135 M137:M160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a65d333d-5b59-4810-bc94-b80d9325abbc"/>
    <ds:schemaRef ds:uri="http://schemas.openxmlformats.org/package/2006/metadata/core-properties"/>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2020-11-20T15:12:35Z</cp:lastPrinted>
  <dcterms:created xsi:type="dcterms:W3CDTF">2020-10-14T21:57:42Z</dcterms:created>
  <dcterms:modified xsi:type="dcterms:W3CDTF">2020-12-28T23:56:51Z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