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ose\Nextcloud\CYV CONTROL\MANIFESTACION DE INTERESES\UT CRISTO GIRON\"/>
    </mc:Choice>
  </mc:AlternateContent>
  <xr:revisionPtr revIDLastSave="0" documentId="13_ncr:1_{DCBD79D2-1BD4-4254-ABBE-8FB62024BB4C}"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<sst xmlns="http://schemas.openxmlformats.org/spreadsheetml/2006/main" count="4448" uniqueCount="2717">
  <si>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</si>
  <si>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</si>
  <si>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</si>
  <si>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</si>
  <si>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</si>
  <si>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</si>
  <si>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</si>
  <si>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</si>
  <si>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</si>
  <si>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</si>
  <si>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</si>
  <si>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</si>
  <si>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</si>
  <si>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</si>
  <si>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</si>
  <si>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</si>
  <si>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</si>
  <si>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</si>
  <si>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</si>
  <si>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</si>
  <si>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</si>
  <si>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</si>
  <si>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</si>
  <si>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</si>
  <si>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</si>
  <si>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</si>
  <si>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</si>
  <si>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</si>
  <si>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</si>
  <si>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</si>
  <si>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</si>
  <si>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</si>
  <si>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</si>
  <si>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</si>
  <si>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</si>
  <si>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</si>
  <si>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</si>
  <si>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</si>
  <si>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</si>
  <si>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</si>
  <si>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</si>
  <si>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</si>
  <si>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</si>
  <si>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</si>
  <si>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</si>
  <si>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</si>
  <si>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</si>
  <si>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</si>
  <si>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</si>
  <si>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</si>
  <si>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</si>
  <si>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</si>
  <si>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</si>
  <si>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</si>
  <si>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</si>
  <si>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</si>
  <si>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</si>
  <si>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</si>
  <si>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</si>
  <si>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</si>
  <si>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</si>
  <si>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</si>
  <si>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</si>
  <si>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</si>
  <si>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</si>
  <si>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</si>
  <si>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</si>
  <si>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</si>
  <si>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</si>
  <si>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</si>
  <si>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</si>
  <si>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</si>
  <si>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</si>
  <si>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</si>
  <si>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</si>
  <si>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</si>
  <si>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</si>
  <si>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</si>
  <si>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</si>
  <si>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</si>
  <si>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</si>
  <si>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</si>
  <si>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</si>
  <si>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</si>
  <si>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</si>
  <si>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</si>
  <si>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</si>
  <si>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</si>
  <si>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</si>
  <si>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</si>
  <si>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</si>
  <si>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</si>
  <si>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</si>
  <si>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</si>
  <si>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</si>
  <si>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</si>
  <si>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</si>
  <si>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</si>
  <si>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</si>
  <si>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</si>
  <si>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</si>
  <si>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</si>
  <si>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</si>
  <si>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</si>
  <si>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</si>
  <si>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</si>
  <si>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</si>
  <si>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</si>
  <si>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</si>
  <si>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</si>
  <si>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</si>
  <si>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</si>
  <si>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</si>
  <si>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</si>
  <si>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</si>
  <si>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</si>
  <si>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</si>
  <si>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</si>
  <si>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</si>
  <si>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</si>
  <si>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</si>
  <si>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</si>
  <si>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</si>
  <si>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</si>
  <si>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</si>
  <si>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</si>
  <si>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</si>
  <si>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</si>
  <si>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</si>
  <si>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</si>
  <si>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</si>
  <si>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</si>
  <si>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</si>
  <si>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</si>
  <si>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</si>
  <si>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</si>
  <si>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</si>
  <si>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</si>
  <si>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</si>
  <si>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</si>
  <si>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</si>
  <si>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</si>
  <si>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</si>
  <si>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</si>
  <si>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</si>
  <si>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</si>
  <si>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</si>
  <si>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</si>
  <si>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</si>
  <si>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</si>
  <si>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</si>
  <si>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</si>
  <si>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</si>
  <si>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</si>
  <si>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</si>
  <si>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</si>
  <si>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</si>
  <si>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</si>
  <si>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</si>
  <si>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</si>
  <si>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</si>
  <si>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</si>
  <si>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</si>
  <si>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</si>
  <si>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</si>
  <si>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</si>
  <si>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</si>
  <si>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</si>
  <si>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</si>
  <si>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</si>
  <si>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</si>
  <si>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</si>
  <si>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</si>
  <si>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</si>
  <si>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</si>
  <si>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</si>
  <si>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</si>
  <si>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</si>
  <si>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</si>
  <si>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</si>
  <si>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</si>
  <si>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</si>
  <si>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</si>
  <si>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</si>
  <si>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</si>
  <si>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</si>
  <si>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</si>
  <si>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</si>
  <si>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</si>
  <si>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</si>
  <si>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</si>
  <si>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</si>
  <si>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</si>
  <si>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</si>
  <si>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</si>
  <si>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</si>
  <si>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</si>
  <si>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</si>
  <si>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</si>
  <si>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</si>
  <si>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</si>
  <si>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</si>
  <si>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</si>
  <si>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</si>
  <si>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</si>
  <si>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</si>
  <si>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</si>
  <si>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</si>
  <si>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</si>
  <si>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</si>
  <si>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</si>
  <si>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</si>
  <si>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</si>
  <si>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</si>
  <si>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</si>
  <si>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</si>
  <si>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</si>
  <si>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</si>
  <si>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</si>
  <si>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</si>
  <si>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</si>
  <si>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</si>
  <si>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</si>
  <si>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</si>
  <si>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</si>
  <si>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</si>
  <si>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</si>
  <si>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</si>
  <si>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</si>
  <si>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</si>
  <si>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</si>
  <si>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</si>
  <si>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</si>
  <si>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</si>
  <si>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</si>
  <si>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</si>
  <si>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</si>
  <si>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</si>
  <si>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</si>
  <si>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</si>
  <si>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</si>
  <si>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</si>
  <si>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</si>
  <si>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</si>
  <si>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</si>
  <si>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</si>
  <si>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</si>
  <si>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</si>
  <si>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</si>
  <si>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</si>
  <si>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</si>
  <si>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</si>
  <si>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</si>
  <si>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</si>
  <si>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</si>
  <si>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</si>
  <si>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</si>
  <si>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</si>
  <si>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</si>
  <si>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</si>
  <si>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</si>
  <si>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</si>
  <si>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</si>
  <si>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</si>
  <si>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</si>
  <si>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</si>
  <si>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</si>
  <si>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</si>
  <si>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</si>
  <si>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</si>
  <si>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</si>
  <si>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</si>
  <si>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</si>
  <si>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</si>
  <si>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</si>
  <si>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</si>
  <si>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</si>
  <si>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</si>
  <si>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</si>
  <si>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</si>
  <si>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</si>
  <si>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</si>
  <si>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</si>
  <si>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</si>
  <si>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</si>
  <si>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</si>
  <si>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</si>
  <si>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</si>
  <si>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</si>
  <si>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</si>
  <si>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</si>
  <si>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</si>
  <si>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</si>
  <si>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</si>
  <si>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</si>
  <si>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</si>
  <si>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</si>
  <si>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</si>
  <si>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</si>
  <si>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</si>
  <si>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</si>
  <si>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</si>
  <si>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</si>
  <si>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</si>
  <si>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</si>
  <si>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</si>
  <si>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</si>
  <si>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</si>
  <si>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</si>
  <si>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</si>
  <si>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</si>
  <si>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</si>
  <si>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</si>
  <si>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</si>
  <si>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</si>
  <si>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</si>
  <si>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</si>
  <si>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</si>
  <si>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</si>
  <si>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</si>
  <si>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</si>
  <si>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</si>
  <si>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</si>
  <si>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</si>
  <si>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</si>
  <si>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</si>
  <si>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</si>
  <si>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</si>
  <si>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</si>
  <si>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</si>
  <si>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</si>
  <si>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</si>
  <si>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</si>
  <si>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</si>
  <si>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</si>
  <si>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</si>
  <si>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</si>
  <si>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</si>
  <si>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</si>
  <si>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</si>
  <si>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</si>
  <si>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</si>
  <si>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</si>
  <si>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</si>
  <si>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</si>
  <si>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</si>
  <si>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</si>
  <si>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</si>
  <si>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</si>
  <si>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</si>
  <si>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</si>
  <si>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</si>
  <si>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</si>
  <si>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</si>
  <si>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</si>
  <si>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</si>
  <si>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</si>
  <si>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</si>
  <si>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</si>
  <si>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</si>
  <si>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</si>
  <si>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</si>
  <si>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</si>
  <si>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</si>
  <si>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</si>
  <si>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</si>
  <si>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</si>
  <si>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</si>
  <si>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</si>
  <si>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</si>
  <si>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</si>
  <si>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</si>
  <si>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</si>
  <si>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</si>
  <si>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</si>
  <si>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</si>
  <si>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</si>
  <si>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</si>
  <si>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</si>
  <si>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</si>
  <si>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</si>
  <si>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</si>
  <si>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</si>
  <si>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</si>
  <si>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</si>
  <si>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</si>
  <si>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</si>
  <si>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</si>
  <si>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</si>
  <si>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</si>
  <si>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</si>
  <si>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</si>
  <si>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</si>
  <si>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</si>
  <si>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</si>
  <si>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</si>
  <si>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</si>
  <si>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</si>
  <si>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</si>
  <si>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</si>
  <si>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</si>
  <si>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</si>
  <si>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</si>
  <si>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</si>
  <si>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</si>
  <si>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</si>
  <si>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</si>
  <si>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</si>
  <si>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</si>
  <si>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</si>
  <si>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</si>
  <si>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</si>
  <si>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</si>
  <si>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</si>
  <si>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</si>
  <si>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</si>
  <si>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</si>
  <si>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</si>
  <si>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</si>
  <si>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</si>
  <si>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</si>
  <si>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</si>
  <si>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</si>
  <si>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</si>
  <si>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</si>
  <si>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</si>
  <si>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</si>
  <si>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</si>
  <si>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</si>
  <si>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</si>
  <si>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</si>
  <si>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</si>
  <si>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</si>
  <si>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</si>
  <si>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</si>
  <si>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</si>
  <si>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</si>
  <si>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</si>
  <si>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</si>
  <si>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</si>
  <si>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</si>
  <si>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</si>
  <si>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</si>
  <si>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</si>
  <si>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</si>
  <si>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</si>
  <si>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</si>
  <si>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</si>
  <si>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</si>
  <si>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</si>
  <si>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</si>
  <si>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</si>
  <si>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</si>
  <si>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</si>
  <si>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</si>
  <si>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</si>
  <si>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</si>
  <si>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</si>
  <si>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</si>
  <si>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</si>
  <si>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</si>
  <si>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</si>
  <si>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</si>
  <si>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</si>
  <si>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</si>
  <si>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</si>
  <si>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</si>
  <si>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</si>
  <si>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</si>
  <si>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</si>
  <si>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</si>
  <si>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</si>
  <si>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</si>
  <si>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</si>
  <si>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</si>
  <si>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</si>
  <si>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</si>
  <si>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</si>
  <si>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</si>
  <si>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</si>
  <si>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</si>
  <si>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</si>
  <si>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</si>
  <si>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</si>
  <si>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</si>
  <si>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</si>
  <si>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</si>
  <si>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</si>
  <si>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</si>
  <si>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</si>
  <si>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</si>
  <si>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</si>
  <si>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</si>
  <si>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</si>
  <si>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</si>
  <si>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</si>
  <si>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</si>
  <si>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</si>
  <si>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</si>
  <si>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</si>
  <si>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</si>
  <si>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</si>
  <si>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</si>
  <si>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</si>
  <si>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</si>
  <si>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</si>
  <si>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</si>
  <si>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</si>
  <si>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</si>
  <si>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</si>
  <si>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</si>
  <si>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</si>
  <si>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</si>
  <si>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</si>
  <si>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</si>
  <si>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</si>
  <si>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</si>
  <si>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</si>
  <si>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</si>
  <si>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</si>
  <si>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</si>
  <si>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</si>
  <si>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</si>
  <si>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</si>
  <si>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</si>
  <si>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</si>
  <si>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</si>
  <si>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</si>
  <si>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</si>
  <si>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</si>
  <si>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</si>
  <si>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</si>
  <si>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</si>
  <si>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</si>
  <si>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</si>
  <si>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</si>
  <si>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</si>
  <si>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</si>
  <si>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</si>
  <si>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</si>
  <si>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</si>
  <si>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</si>
  <si>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</si>
  <si>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</si>
  <si>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</si>
  <si>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</si>
  <si>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</si>
  <si>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</si>
  <si>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</si>
  <si>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</si>
  <si>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</si>
  <si>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</si>
  <si>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</si>
  <si>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</si>
  <si>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</si>
  <si>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</si>
  <si>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</si>
  <si>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</si>
  <si>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</si>
  <si>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</si>
  <si>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</si>
  <si>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</si>
  <si>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</si>
  <si>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</si>
  <si>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</si>
  <si>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</si>
  <si>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</si>
  <si>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</si>
  <si>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</si>
  <si>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</si>
  <si>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</si>
  <si>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</si>
  <si>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</si>
  <si>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</si>
  <si>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</si>
  <si>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</si>
  <si>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</si>
  <si>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</si>
  <si>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</si>
  <si>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</si>
  <si>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</si>
  <si>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</si>
  <si>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</si>
  <si>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</si>
  <si>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</si>
  <si>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</si>
  <si>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</si>
  <si>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</si>
  <si>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</si>
  <si>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</si>
  <si>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</si>
  <si>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</si>
  <si>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</si>
  <si>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</si>
  <si>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</si>
  <si>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</si>
  <si>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</si>
  <si>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</si>
  <si>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</si>
  <si>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</si>
  <si>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</si>
  <si>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</si>
  <si>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</si>
  <si>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</si>
  <si>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</si>
  <si>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</si>
  <si>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</si>
  <si>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</si>
  <si>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</si>
  <si>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</si>
  <si>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</si>
  <si>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</si>
  <si>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</si>
  <si>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</si>
  <si>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</si>
  <si>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</si>
  <si>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</si>
  <si>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</si>
  <si>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</si>
  <si>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</si>
  <si>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</si>
  <si>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</si>
  <si>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</si>
  <si>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</si>
  <si>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</si>
  <si>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</si>
  <si>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</si>
  <si>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</si>
  <si>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</si>
  <si>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</si>
  <si>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</si>
  <si>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</si>
  <si>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</si>
  <si>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</si>
  <si>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</si>
  <si>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</si>
  <si>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</si>
  <si>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</si>
  <si>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</si>
  <si>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</si>
  <si>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</si>
  <si>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</si>
  <si>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</si>
  <si>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</si>
  <si>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</si>
  <si>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</si>
  <si>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</si>
  <si>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</si>
  <si>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</si>
  <si>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</si>
  <si>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</si>
  <si>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</si>
  <si>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</si>
  <si>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</si>
  <si>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</si>
  <si>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</si>
  <si>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</si>
  <si>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</si>
  <si>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</si>
  <si>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</si>
  <si>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</si>
  <si>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</si>
  <si>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</si>
  <si>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</si>
  <si>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</si>
  <si>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</si>
  <si>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</si>
  <si>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</si>
  <si>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</si>
  <si>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</si>
  <si>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</si>
  <si>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</si>
  <si>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</si>
  <si>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</si>
  <si>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</si>
  <si>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</si>
  <si>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</si>
  <si>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</si>
  <si>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</si>
  <si>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</si>
  <si>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</si>
  <si>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</si>
  <si>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</si>
  <si>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</si>
  <si>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</si>
  <si>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</si>
  <si>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</si>
  <si>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</si>
  <si>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</si>
  <si>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</si>
  <si>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</si>
  <si>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</si>
  <si>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</si>
  <si>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</si>
  <si>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</si>
  <si>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</si>
  <si>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</si>
  <si>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</si>
  <si>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</si>
  <si>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</si>
  <si>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</si>
  <si>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</si>
  <si>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</si>
  <si>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</si>
  <si>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</si>
  <si>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</si>
  <si>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</si>
  <si>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</si>
  <si>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</si>
  <si>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</si>
  <si>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</si>
  <si>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</si>
  <si>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</si>
  <si>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</si>
  <si>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</si>
  <si>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</si>
  <si>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</si>
  <si>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</si>
  <si>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</si>
  <si>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</si>
  <si>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</si>
  <si>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</si>
  <si>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</si>
  <si>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</si>
  <si>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</si>
  <si>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</si>
  <si>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</si>
  <si>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</si>
  <si>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</si>
  <si>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</si>
  <si>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</si>
  <si>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</si>
  <si>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</si>
  <si>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</si>
  <si>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</si>
  <si>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</si>
  <si>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</si>
  <si>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</si>
  <si>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</si>
  <si>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</si>
  <si>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</si>
  <si>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</si>
  <si>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</si>
  <si>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</si>
  <si>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</si>
  <si>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</si>
  <si>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</si>
  <si>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</si>
  <si>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</si>
  <si>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</si>
  <si>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</si>
  <si>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</si>
  <si>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</si>
  <si>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</si>
  <si>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</si>
  <si>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</si>
  <si>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</si>
  <si>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</si>
  <si>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</si>
  <si>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</si>
  <si>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</si>
  <si>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</si>
  <si>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</si>
  <si>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</si>
  <si>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</si>
  <si>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</si>
  <si>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</si>
  <si>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</si>
  <si>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</si>
  <si>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</si>
  <si>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</si>
  <si>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</si>
  <si>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</si>
  <si>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</si>
  <si>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</si>
  <si>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</si>
  <si>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</si>
  <si>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</si>
  <si>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</si>
  <si>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</si>
  <si>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</si>
  <si>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</si>
  <si>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</si>
  <si>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</si>
  <si>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</si>
  <si>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</si>
  <si>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</si>
  <si>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</si>
  <si>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</si>
  <si>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</si>
  <si>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</si>
  <si>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</si>
  <si>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</si>
  <si>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</si>
  <si>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</si>
  <si>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</si>
  <si>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</si>
  <si>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</si>
  <si>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</si>
  <si>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</si>
  <si>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</si>
  <si>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</si>
  <si>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</si>
  <si>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</si>
  <si>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</si>
  <si>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</si>
  <si>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</si>
  <si>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</si>
  <si>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</si>
  <si>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</si>
  <si>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</si>
  <si>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</si>
  <si>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</si>
  <si>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</si>
  <si>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</si>
  <si>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</si>
  <si>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</si>
  <si>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</si>
  <si>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</si>
  <si>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</si>
  <si>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</si>
  <si>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</si>
  <si>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</si>
  <si>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</si>
  <si>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</si>
  <si>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</si>
  <si>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</si>
  <si>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</si>
  <si>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</si>
  <si>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</si>
  <si>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</si>
  <si>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</si>
  <si>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</si>
  <si>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</si>
  <si>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</si>
  <si>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</si>
  <si>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</si>
  <si>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</si>
  <si>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</si>
  <si>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</si>
  <si>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</si>
  <si>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</si>
  <si>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</si>
  <si>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</si>
  <si>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</si>
  <si>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</si>
  <si>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</si>
  <si>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</si>
  <si>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</si>
  <si>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</si>
  <si>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</si>
  <si>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</si>
  <si>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</si>
  <si>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</si>
  <si>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</si>
  <si>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</si>
  <si>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</si>
  <si>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</si>
  <si>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</si>
  <si>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</si>
  <si>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</si>
  <si>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</si>
  <si>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</si>
  <si>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</si>
  <si>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</si>
  <si>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</si>
  <si>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</si>
  <si>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</si>
  <si>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</si>
  <si>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</si>
  <si>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</si>
  <si>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</si>
  <si>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</si>
  <si>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</si>
  <si>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</si>
  <si>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</si>
  <si>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</si>
  <si>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</si>
  <si>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</si>
  <si>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</si>
  <si>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</si>
  <si>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</si>
  <si>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</si>
  <si>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</si>
  <si>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</si>
  <si>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</si>
  <si>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</si>
  <si>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</si>
  <si>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</si>
  <si>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</si>
  <si>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</si>
  <si>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</si>
  <si>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</si>
  <si>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</si>
  <si>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</si>
  <si>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</si>
  <si>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</si>
  <si>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</si>
  <si>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</si>
  <si>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</si>
  <si>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</si>
  <si>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</si>
  <si>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</si>
  <si>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</si>
  <si>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</si>
  <si>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</si>
  <si>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</si>
  <si>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</si>
  <si>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</si>
  <si>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</si>
  <si>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</si>
  <si>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</si>
  <si>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</si>
  <si>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</si>
  <si>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</si>
  <si>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</si>
  <si>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</si>
  <si>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</si>
  <si>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</si>
  <si>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</si>
  <si>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</si>
  <si>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</si>
  <si>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</si>
  <si>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</si>
  <si>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</si>
  <si>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</si>
  <si>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</si>
  <si>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</si>
  <si>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</si>
  <si>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</si>
  <si>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</si>
  <si>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</si>
  <si>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</si>
  <si>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</si>
  <si>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</si>
  <si>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</si>
  <si>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</si>
  <si>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</si>
  <si>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</si>
  <si>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</si>
  <si>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</si>
  <si>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</si>
  <si>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</si>
  <si>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</si>
  <si>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</si>
  <si>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</si>
  <si>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</si>
  <si>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</si>
  <si>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</si>
  <si>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</si>
  <si>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</si>
  <si>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</si>
  <si>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</si>
  <si>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</si>
  <si>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</si>
  <si>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</si>
  <si>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</si>
  <si>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</si>
  <si>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</si>
  <si>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</si>
  <si>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</si>
  <si>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</si>
  <si>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</si>
  <si>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</si>
  <si>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</si>
  <si>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</si>
  <si>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</si>
  <si>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</si>
  <si>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</si>
  <si>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</si>
  <si>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</si>
  <si>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</si>
  <si>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</si>
  <si>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</si>
  <si>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</si>
  <si>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</si>
  <si>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</si>
  <si>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</si>
  <si>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</si>
  <si>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</si>
  <si>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</si>
  <si>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</si>
  <si>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</si>
  <si>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</si>
  <si>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</si>
  <si>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</si>
  <si>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</si>
  <si>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</si>
  <si>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</si>
  <si>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</si>
  <si>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</si>
  <si>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</si>
  <si>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</si>
  <si>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</si>
  <si>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</si>
  <si>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</si>
  <si>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</si>
  <si>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</si>
  <si>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</si>
  <si>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</si>
  <si>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</si>
  <si>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</si>
  <si>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</si>
  <si>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</si>
  <si>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</si>
  <si>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</si>
  <si>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</si>
  <si>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</si>
  <si>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</si>
  <si>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</si>
  <si>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</si>
  <si>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</si>
  <si>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</si>
  <si>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</si>
  <si>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</si>
  <si>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</si>
  <si>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</si>
  <si>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</si>
  <si>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</si>
  <si>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</si>
  <si>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</si>
  <si>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</si>
  <si>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</si>
  <si>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</si>
  <si>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</si>
  <si>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</si>
  <si>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</si>
  <si>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</si>
  <si>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</si>
  <si>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</si>
  <si>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</si>
  <si>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</si>
  <si>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</si>
  <si>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</si>
  <si>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</si>
  <si>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</si>
  <si>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</si>
  <si>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</si>
  <si>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</si>
  <si>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</si>
  <si>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</si>
  <si>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</si>
  <si>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</si>
  <si>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</si>
  <si>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</si>
  <si>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</si>
  <si>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</si>
  <si>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</si>
  <si>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</si>
  <si>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</si>
  <si>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</si>
  <si>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</si>
  <si>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</si>
  <si>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</si>
  <si>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</si>
  <si>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</si>
  <si>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</si>
  <si>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</si>
  <si>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</si>
  <si>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</si>
  <si>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</si>
  <si>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</si>
  <si>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</si>
  <si>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</si>
  <si>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</si>
  <si>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</si>
  <si>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</si>
  <si>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</si>
  <si>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</si>
  <si>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</si>
  <si>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</si>
  <si>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</si>
  <si>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</si>
  <si>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</si>
  <si>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</si>
  <si>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</si>
  <si>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</si>
  <si>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</si>
  <si>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</si>
  <si>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</si>
  <si>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</si>
  <si>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</si>
  <si>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</si>
  <si>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</si>
  <si>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</si>
  <si>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</si>
  <si>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</si>
  <si>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</si>
  <si>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</si>
  <si>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</si>
  <si>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</si>
  <si>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</si>
  <si>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</si>
  <si>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</si>
  <si>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</si>
  <si>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</si>
  <si>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</si>
  <si>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</si>
  <si>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</si>
  <si>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</si>
  <si>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</si>
  <si>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</si>
  <si>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</si>
  <si>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</si>
  <si>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</si>
  <si>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</si>
  <si>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</si>
  <si>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</si>
  <si>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</si>
  <si>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</si>
  <si>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</si>
  <si>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</si>
  <si>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</si>
  <si>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</si>
  <si>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</si>
  <si>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</si>
  <si>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</si>
  <si>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</si>
  <si>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</si>
  <si>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</si>
  <si>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</si>
  <si>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</si>
  <si>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</si>
  <si>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</si>
  <si>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</si>
  <si>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</si>
  <si>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</si>
  <si>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</si>
  <si>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</si>
  <si>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</si>
  <si>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</si>
  <si>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</si>
  <si>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</si>
  <si>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</si>
  <si>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</si>
  <si>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</si>
  <si>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</si>
  <si>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</si>
  <si>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</si>
  <si>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</si>
  <si>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</si>
  <si>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</si>
  <si>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</si>
  <si>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</si>
  <si>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</si>
  <si>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</si>
  <si>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</si>
  <si>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</si>
  <si>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</si>
  <si>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</si>
  <si>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</si>
  <si>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</si>
  <si>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</si>
  <si>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</si>
  <si>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</si>
  <si>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</si>
  <si>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</si>
  <si>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</si>
  <si>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</si>
  <si>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</si>
  <si>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</si>
  <si>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</si>
  <si>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</si>
  <si>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</si>
  <si>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</si>
  <si>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</si>
  <si>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</si>
  <si>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</si>
  <si>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</si>
  <si>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</si>
  <si>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</si>
  <si>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</si>
  <si>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</si>
  <si>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</si>
  <si>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</si>
  <si>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</si>
  <si>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</si>
  <si>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</si>
  <si>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</si>
  <si>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</si>
  <si>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</si>
  <si>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</si>
  <si>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</si>
  <si>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</si>
  <si>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</si>
  <si>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</si>
  <si>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</si>
  <si>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</si>
  <si>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</si>
  <si>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</si>
  <si>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</si>
  <si>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</si>
  <si>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</si>
  <si>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</si>
  <si>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</si>
  <si>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</si>
  <si>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</si>
  <si>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</si>
  <si>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</si>
  <si>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</si>
  <si>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</si>
  <si>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</si>
  <si>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</si>
  <si>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</si>
  <si>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</si>
  <si>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</si>
  <si>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</si>
  <si>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</si>
  <si>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</si>
  <si>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</si>
  <si>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</si>
  <si>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</si>
  <si>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</si>
  <si>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</si>
  <si>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</si>
  <si>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</si>
  <si>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</si>
  <si>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</si>
  <si>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</si>
  <si>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</si>
  <si>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</si>
  <si>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</si>
  <si>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</si>
  <si>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</si>
  <si>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</si>
  <si>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</si>
  <si>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</si>
  <si>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</si>
  <si>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</si>
  <si>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</si>
  <si>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</si>
  <si>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</si>
  <si>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</si>
  <si>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</si>
  <si>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</si>
  <si>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</si>
  <si>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</si>
  <si>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</si>
  <si>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</si>
  <si>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</si>
  <si>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</si>
  <si>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</si>
  <si>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</si>
  <si>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</si>
  <si>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</si>
  <si>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</si>
  <si>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</si>
  <si>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</si>
  <si>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</si>
  <si>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</si>
  <si>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</si>
  <si>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</si>
  <si>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</si>
  <si>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</si>
  <si>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</si>
  <si>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</si>
  <si>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</si>
  <si>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</si>
  <si>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</si>
  <si>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</si>
  <si>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</si>
  <si>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</si>
  <si>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</si>
  <si>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</si>
  <si>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</si>
  <si>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</si>
  <si>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</si>
  <si>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</si>
  <si>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</si>
  <si>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</si>
  <si>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</si>
  <si>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</si>
  <si>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</si>
  <si>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</si>
  <si>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</si>
  <si>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</si>
  <si>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</si>
  <si>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</si>
  <si>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</si>
  <si>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</si>
  <si>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</si>
  <si>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</si>
  <si>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</si>
  <si>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</si>
  <si>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</si>
  <si>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</si>
  <si>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</si>
  <si>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</si>
  <si>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</si>
  <si>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</si>
  <si>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</si>
  <si>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</si>
  <si>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</si>
  <si>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</si>
  <si>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</si>
  <si>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</si>
  <si>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</si>
  <si>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</si>
  <si>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</si>
  <si>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</si>
  <si>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</si>
  <si>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</si>
  <si>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</si>
  <si>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</si>
  <si>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</si>
  <si>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</si>
  <si>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</si>
  <si>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</si>
  <si>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</si>
  <si>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</si>
  <si>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</si>
  <si>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</si>
  <si>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</si>
  <si>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</si>
  <si>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</si>
  <si>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</si>
  <si>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</si>
  <si>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</si>
  <si>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</si>
  <si>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</si>
  <si>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</si>
  <si>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</si>
  <si>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</si>
  <si>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</si>
  <si>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</si>
  <si>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</si>
  <si>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</si>
  <si>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</si>
  <si>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</si>
  <si>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</si>
  <si>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</si>
  <si>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</si>
  <si>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</si>
  <si>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</si>
  <si>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</si>
  <si>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</si>
  <si>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</si>
  <si>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</si>
  <si>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</si>
  <si>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</si>
  <si>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</si>
  <si>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</si>
  <si>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</si>
  <si>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</si>
  <si>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</si>
  <si>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</si>
  <si>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</si>
  <si>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</si>
  <si>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</si>
  <si>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</si>
  <si>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</si>
  <si>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</si>
  <si>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</si>
  <si>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</si>
  <si>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</si>
  <si>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</si>
  <si>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</si>
  <si>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</si>
  <si>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</si>
  <si>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</si>
  <si>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</si>
  <si>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</si>
  <si>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</si>
  <si>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</si>
  <si>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</si>
  <si>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</si>
  <si>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</si>
  <si>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</si>
  <si>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</si>
  <si>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</si>
  <si>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</si>
  <si>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</si>
  <si>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</si>
  <si>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</si>
  <si>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</si>
  <si>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</si>
  <si>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</si>
  <si>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</si>
  <si>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</si>
  <si>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</si>
  <si>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</si>
  <si>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</si>
  <si>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</si>
  <si>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</si>
  <si>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</si>
  <si>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</si>
  <si>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</si>
  <si>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</si>
  <si>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</si>
  <si>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</si>
  <si>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</si>
  <si>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</si>
  <si>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</si>
  <si>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</si>
  <si>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</si>
  <si>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</si>
  <si>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</si>
  <si>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</si>
  <si>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</si>
  <si>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</si>
  <si>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</si>
  <si>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</si>
  <si>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</si>
  <si>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</si>
  <si>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</si>
  <si>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</si>
  <si>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</si>
  <si>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</si>
  <si>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</si>
  <si>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</si>
  <si>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</si>
  <si>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</si>
  <si>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</si>
  <si>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</si>
  <si>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</si>
  <si>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</si>
  <si>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</si>
  <si>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</si>
  <si>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</si>
  <si>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</si>
  <si>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</si>
  <si>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</si>
  <si>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</si>
  <si>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</si>
  <si>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</si>
  <si>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</si>
  <si>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</si>
  <si>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</si>
  <si>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</si>
  <si>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</si>
  <si>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</si>
  <si>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</si>
  <si>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</si>
  <si>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</si>
  <si>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</si>
  <si>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</si>
  <si>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</si>
  <si>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</si>
  <si>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</si>
  <si>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</si>
  <si>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</si>
  <si>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</si>
  <si>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</si>
  <si>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</si>
  <si>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</si>
  <si>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</si>
  <si>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</si>
  <si>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</si>
  <si>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</si>
  <si>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</si>
  <si>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</si>
  <si>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</si>
  <si>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</si>
  <si>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</si>
  <si>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</si>
  <si>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</si>
  <si>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</si>
  <si>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</si>
  <si>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</si>
  <si>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</si>
  <si>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</si>
  <si>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</si>
  <si>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</si>
  <si>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</si>
  <si>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</si>
  <si>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</si>
  <si>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</si>
  <si>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</si>
  <si>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</si>
  <si>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</si>
  <si>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</si>
  <si>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</si>
  <si>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</si>
  <si>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</si>
  <si>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</si>
  <si>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</si>
  <si>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</si>
  <si>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</si>
  <si>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</si>
  <si>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</si>
  <si>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</si>
  <si>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</si>
  <si>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</si>
  <si>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</si>
  <si>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</si>
  <si>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</si>
  <si>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</si>
  <si>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</si>
  <si>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</si>
  <si>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</si>
  <si>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</si>
  <si>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</si>
  <si>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</si>
  <si>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</si>
  <si>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</si>
  <si>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</si>
  <si>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</si>
  <si>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</si>
  <si>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</si>
  <si>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</si>
  <si>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</si>
  <si>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</si>
  <si>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</si>
  <si>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</si>
  <si>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</si>
  <si>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</si>
  <si>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</si>
  <si>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</si>
  <si>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</si>
  <si>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</si>
  <si>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</si>
  <si>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</si>
  <si>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</si>
  <si>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</si>
  <si>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</si>
  <si>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</si>
  <si>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</si>
  <si>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</si>
  <si>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</si>
  <si>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</si>
  <si>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</si>
  <si>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</si>
  <si>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</si>
  <si>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</si>
  <si>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</si>
  <si>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</si>
  <si>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</si>
  <si>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</si>
  <si>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</si>
  <si>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</si>
  <si>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</si>
  <si>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</si>
  <si>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</si>
  <si>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</si>
  <si>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</si>
  <si>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</si>
  <si>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</si>
  <si>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</si>
  <si>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</si>
  <si>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</si>
  <si>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</si>
  <si>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</si>
  <si>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</si>
  <si>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</si>
  <si>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</si>
  <si>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</si>
  <si>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</si>
  <si>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</si>
  <si>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</si>
  <si>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</si>
  <si>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</si>
  <si>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</si>
  <si>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</si>
  <si>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</si>
  <si>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</si>
  <si>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</si>
  <si>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</si>
  <si>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</si>
  <si>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</si>
  <si>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</si>
  <si>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</si>
  <si>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</si>
  <si>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</si>
  <si>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</si>
  <si>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</si>
  <si>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</si>
  <si>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</si>
  <si>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</si>
  <si>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</si>
  <si>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</si>
  <si>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</si>
  <si>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</si>
  <si>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</si>
  <si>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</si>
  <si>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</si>
  <si>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</si>
  <si>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</si>
  <si>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</si>
  <si>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</si>
  <si>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</si>
  <si>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</si>
  <si>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</si>
  <si>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</si>
  <si>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</si>
  <si>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</si>
  <si>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</si>
  <si>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</si>
  <si>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</si>
  <si>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</si>
  <si>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</si>
  <si>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</si>
  <si>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</si>
  <si>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</si>
  <si>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</si>
  <si>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</si>
  <si>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</si>
  <si>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</si>
  <si>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</si>
  <si>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</si>
  <si>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</si>
  <si>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</si>
  <si>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</si>
  <si>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</si>
  <si>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</si>
  <si>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</si>
  <si>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</si>
  <si>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</si>
  <si>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</si>
  <si>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</si>
  <si>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</si>
  <si>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</si>
  <si>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</si>
  <si>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</si>
  <si>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</si>
  <si>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</si>
  <si>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</si>
  <si>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</si>
  <si>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</si>
  <si>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</si>
  <si>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</si>
  <si>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</si>
  <si>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</si>
  <si>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</si>
  <si>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</si>
  <si>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</si>
  <si>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</si>
  <si>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</si>
  <si>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</si>
  <si>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</si>
  <si>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</si>
  <si>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</si>
  <si>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</si>
  <si>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</si>
  <si>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</si>
  <si>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</si>
  <si>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</si>
  <si>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</si>
  <si>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</si>
  <si>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</si>
  <si>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</si>
  <si>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</si>
  <si>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</si>
  <si>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</si>
  <si>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</si>
  <si>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</si>
  <si>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</si>
  <si>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</si>
  <si>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</si>
  <si>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</si>
  <si>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</si>
  <si>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</si>
  <si>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</si>
  <si>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</si>
  <si>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</si>
  <si>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</si>
  <si>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</si>
  <si>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</si>
  <si>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</si>
  <si>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</si>
  <si>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</si>
  <si>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</si>
  <si>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</si>
  <si>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</si>
  <si>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</si>
  <si>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</si>
  <si>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</si>
  <si>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</si>
  <si>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</si>
  <si>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</si>
  <si>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</si>
  <si>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</si>
  <si>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</si>
  <si>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</si>
  <si>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</si>
  <si>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</si>
  <si>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</si>
  <si>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</si>
  <si>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</si>
  <si>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</si>
  <si>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</si>
  <si>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</si>
  <si>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</si>
  <si>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</si>
  <si>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</si>
  <si>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</si>
  <si>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</si>
  <si>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</si>
  <si>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</si>
  <si>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</si>
  <si>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</si>
  <si>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</si>
  <si>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</si>
  <si>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</si>
  <si>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</si>
  <si>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</si>
  <si>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</si>
  <si>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</si>
  <si>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</si>
  <si>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</si>
  <si>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</si>
  <si>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</si>
  <si>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</si>
  <si>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</si>
  <si>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</si>
  <si>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</si>
  <si>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</si>
  <si>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</si>
  <si>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</si>
  <si>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</si>
  <si>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</si>
  <si>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</si>
  <si>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</si>
  <si>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</si>
  <si>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</si>
  <si>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</si>
  <si>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</si>
  <si>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</si>
  <si>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</si>
  <si>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</si>
  <si>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</si>
  <si>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</si>
  <si>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</si>
  <si>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</si>
  <si>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</si>
  <si>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</si>
  <si>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</si>
  <si>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</si>
  <si>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</si>
  <si>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</si>
  <si>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</si>
  <si>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</si>
  <si>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</si>
  <si>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</si>
  <si>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</si>
  <si>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</si>
  <si>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</si>
  <si>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</si>
  <si>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</si>
  <si>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</si>
  <si>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</si>
  <si>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</si>
  <si>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</si>
  <si>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</si>
  <si>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</si>
  <si>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</si>
  <si>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</si>
  <si>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</si>
  <si>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</si>
  <si>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</si>
  <si>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</si>
  <si>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</si>
  <si>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</si>
  <si>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</si>
  <si>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</si>
  <si>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</si>
  <si>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</si>
  <si>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</si>
  <si>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</si>
  <si>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</si>
  <si>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</si>
  <si>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</si>
  <si>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</si>
  <si>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</si>
  <si>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</si>
  <si>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</si>
  <si>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</si>
  <si>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</si>
  <si>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</si>
  <si>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</si>
  <si>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</si>
  <si>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</si>
  <si>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</si>
  <si>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</si>
  <si>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</si>
  <si>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</si>
  <si>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</si>
  <si>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</si>
  <si>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</si>
  <si>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</si>
  <si>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</si>
  <si>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</si>
  <si>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</si>
  <si>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</si>
  <si>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</si>
  <si>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</si>
  <si>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</si>
  <si>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</si>
  <si>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</si>
  <si>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</si>
  <si>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</si>
  <si>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</si>
  <si>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</si>
  <si>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</si>
  <si>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</si>
  <si>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</si>
  <si>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</si>
  <si>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</si>
  <si>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</si>
  <si>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</si>
  <si>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</si>
  <si>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</si>
  <si>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</si>
  <si>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</si>
  <si>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</si>
  <si>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</si>
  <si>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</si>
  <si>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</si>
  <si>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</si>
  <si>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</si>
  <si>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</si>
  <si>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</si>
  <si>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</si>
  <si>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</si>
  <si>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</si>
  <si>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</si>
  <si>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</si>
  <si>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</si>
  <si>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</si>
  <si>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</si>
  <si>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</si>
  <si>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</si>
  <si>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</si>
  <si>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</si>
  <si>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</si>
  <si>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</si>
  <si>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</si>
  <si>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</si>
  <si>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</si>
  <si>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</si>
  <si>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</si>
  <si>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</si>
  <si>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</si>
  <si>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</si>
  <si>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</si>
  <si>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</si>
  <si>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</si>
  <si>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</si>
  <si>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</si>
  <si>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</si>
  <si>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</si>
  <si>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</si>
  <si>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</si>
  <si>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</si>
  <si>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</si>
  <si>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</si>
  <si>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</si>
  <si>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</si>
  <si>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</si>
  <si>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</si>
  <si>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</si>
  <si>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</si>
  <si>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</si>
  <si>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</si>
  <si>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</si>
  <si>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</si>
  <si>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</si>
  <si>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</si>
  <si>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</si>
  <si>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</si>
  <si>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</si>
  <si>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</si>
  <si>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</si>
  <si>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</si>
  <si>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</si>
  <si>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</si>
  <si>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</si>
  <si>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</si>
  <si>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</si>
  <si>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</si>
  <si>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</si>
  <si>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</si>
  <si>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</si>
  <si>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</si>
  <si>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</si>
  <si>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</si>
  <si>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</si>
  <si>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</si>
  <si>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</si>
  <si>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</si>
  <si>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</si>
  <si>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</si>
  <si>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</si>
  <si>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</si>
  <si>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</si>
  <si>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</si>
  <si>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</si>
  <si>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</si>
  <si>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</si>
  <si>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</si>
  <si>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</si>
  <si>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</si>
  <si>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</si>
  <si>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</si>
  <si>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</si>
  <si>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</si>
  <si>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</si>
  <si>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</si>
  <si>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</si>
  <si>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</si>
  <si>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</si>
  <si>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</si>
  <si>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</si>
  <si>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</si>
  <si>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</si>
  <si>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</si>
  <si>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</si>
  <si>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</si>
  <si>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</si>
  <si>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</si>
  <si>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</si>
  <si>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</si>
  <si>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</si>
  <si>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</si>
  <si>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</si>
  <si>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</si>
  <si>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</si>
  <si>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</si>
  <si>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</si>
  <si>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</si>
  <si>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</si>
  <si>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</si>
  <si>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</si>
  <si>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</si>
  <si>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</si>
  <si>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</si>
  <si>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</si>
  <si>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</si>
  <si>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</si>
  <si>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</si>
  <si>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</si>
  <si>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</si>
  <si>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</si>
  <si>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</si>
  <si>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</si>
  <si>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</si>
  <si>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</si>
  <si>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</si>
  <si>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</si>
  <si>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</si>
  <si>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</si>
  <si>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</si>
  <si>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</si>
  <si>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</si>
  <si>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</si>
  <si>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</si>
  <si>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</si>
  <si>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</si>
  <si>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</si>
  <si>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</si>
  <si>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</si>
  <si>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</si>
  <si>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</si>
  <si>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</si>
  <si>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</si>
  <si>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</si>
  <si>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</si>
  <si>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</si>
  <si>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</si>
  <si>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</si>
  <si>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</si>
  <si>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</si>
  <si>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</si>
  <si>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</si>
  <si>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</si>
  <si>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</si>
  <si>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</si>
  <si>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</si>
  <si>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</si>
  <si>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</si>
  <si>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</si>
  <si>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</si>
  <si>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</si>
  <si>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</si>
  <si>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</si>
  <si>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</si>
  <si>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</si>
  <si>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</si>
  <si>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</si>
  <si>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</si>
  <si>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</si>
  <si>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</si>
  <si>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</si>
  <si>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</si>
  <si>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</si>
  <si>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</si>
  <si>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</si>
  <si>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</si>
  <si>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</si>
  <si>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</si>
  <si>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</si>
  <si>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</si>
  <si>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</si>
  <si>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</si>
  <si>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</si>
  <si>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</si>
  <si>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</si>
  <si>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</si>
  <si>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</si>
  <si>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</si>
  <si>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</si>
  <si>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</si>
  <si>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</si>
  <si>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</si>
  <si>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</si>
  <si>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</si>
  <si>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</si>
  <si>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</si>
  <si>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</si>
  <si>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</si>
  <si>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</si>
  <si>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</si>
  <si>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</si>
  <si>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</si>
  <si>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</si>
  <si>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</si>
  <si>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</si>
  <si>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</si>
  <si>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</si>
  <si>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</si>
  <si>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</si>
  <si>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</si>
  <si>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</si>
  <si>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</si>
  <si>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</si>
  <si>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</si>
  <si>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</si>
  <si>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</si>
  <si>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</si>
  <si>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</si>
  <si>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</si>
  <si>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</si>
  <si>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</si>
  <si>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</si>
  <si>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</si>
  <si>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</si>
  <si>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</si>
  <si>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</si>
  <si>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</si>
  <si>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</si>
  <si>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</si>
  <si>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</si>
  <si>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</si>
  <si>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</si>
  <si>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</si>
  <si>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</si>
  <si>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</si>
  <si>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</si>
  <si>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</si>
  <si>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</si>
  <si>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</si>
  <si>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</si>
  <si>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</si>
  <si>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</si>
  <si>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</si>
  <si>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</si>
  <si>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</si>
  <si>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</si>
  <si>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</si>
  <si>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</si>
  <si>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</si>
  <si>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</si>
  <si>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</si>
  <si>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</si>
  <si>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</si>
  <si>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</si>
  <si>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</si>
  <si>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</si>
  <si>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</si>
  <si>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</si>
  <si>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</si>
  <si>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</si>
  <si>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</si>
  <si>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</si>
  <si>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</si>
  <si>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</si>
  <si>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</si>
  <si>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</si>
  <si>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</si>
  <si>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</si>
  <si>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</si>
  <si>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</si>
  <si>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</si>
  <si>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</si>
  <si>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</si>
  <si>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</si>
  <si>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</si>
  <si>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</si>
  <si>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</si>
  <si>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</si>
  <si>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</si>
  <si>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</si>
  <si>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</si>
  <si>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</si>
  <si>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</si>
  <si>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</si>
  <si>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</si>
  <si>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</si>
  <si>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</si>
  <si>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</si>
  <si>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</si>
  <si>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</si>
  <si>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</si>
  <si>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</si>
  <si>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</si>
  <si>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</si>
  <si>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</si>
  <si>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</si>
  <si>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</si>
  <si>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</si>
  <si>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</si>
  <si>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</si>
  <si>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</si>
  <si>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</si>
  <si>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</si>
  <si>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</si>
  <si>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</si>
  <si>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</si>
  <si>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</si>
  <si>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</si>
  <si>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</si>
  <si>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</si>
  <si>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</si>
  <si>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</si>
  <si>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</si>
  <si>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</si>
  <si>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</si>
  <si>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</si>
  <si>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</si>
  <si>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</si>
  <si>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</si>
  <si>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</si>
  <si>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</si>
  <si>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</si>
  <si>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</si>
  <si>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</si>
  <si>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</si>
  <si>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</si>
  <si>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</si>
  <si>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</si>
  <si>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</si>
  <si>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</si>
  <si>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</si>
  <si>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</si>
  <si>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</si>
  <si>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</si>
  <si>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</si>
  <si>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</si>
  <si>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</si>
  <si>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</si>
  <si>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</si>
  <si>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</si>
  <si>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</si>
  <si>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</si>
  <si>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</si>
  <si>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</si>
  <si>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</si>
  <si>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</si>
  <si>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</si>
  <si>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</si>
  <si>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</si>
  <si>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</si>
  <si>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</si>
  <si>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</si>
  <si>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</si>
  <si>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</si>
  <si>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</si>
  <si>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</si>
  <si>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</si>
  <si>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</si>
  <si>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</si>
  <si>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</si>
  <si>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</si>
  <si>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</si>
  <si>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</si>
  <si>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</si>
  <si>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</si>
  <si>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</si>
  <si>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</si>
  <si>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</si>
  <si>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</si>
  <si>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</si>
  <si>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</si>
  <si>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</si>
  <si>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</si>
  <si>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</si>
  <si>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</si>
  <si>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</si>
  <si>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</si>
  <si>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</si>
  <si>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</si>
  <si>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</si>
  <si>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</si>
  <si>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</si>
  <si>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</si>
  <si>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</si>
  <si>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</si>
  <si>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</si>
  <si>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</si>
  <si>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</si>
  <si>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</si>
  <si>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</si>
  <si>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</si>
  <si>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</si>
  <si>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</si>
  <si>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</si>
  <si>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</si>
  <si>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</si>
  <si>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</si>
  <si>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</si>
  <si>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</si>
  <si>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</si>
  <si>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</si>
  <si>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</si>
  <si>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</si>
  <si>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</si>
  <si>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</si>
  <si>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</si>
  <si>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</si>
  <si>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</si>
  <si>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</si>
  <si>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</si>
  <si>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</si>
  <si>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</si>
  <si>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</si>
  <si>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</si>
  <si>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</si>
  <si>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</si>
  <si>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</si>
  <si>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</si>
  <si>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</si>
  <si>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</si>
  <si>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</si>
  <si>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</si>
  <si>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</si>
  <si>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</si>
  <si>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</si>
  <si>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</si>
  <si>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</si>
  <si>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</si>
  <si>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</si>
  <si>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</si>
  <si>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</si>
  <si>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</si>
  <si>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</si>
  <si>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</si>
  <si>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</si>
  <si>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</si>
  <si>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</si>
  <si>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</si>
  <si>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</si>
  <si>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</si>
  <si>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</si>
  <si>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</si>
  <si>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</si>
  <si>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</si>
  <si>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</si>
  <si>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</si>
  <si>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</si>
  <si>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</si>
  <si>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</si>
  <si>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</si>
  <si>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</si>
  <si>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</si>
  <si>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</si>
  <si>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</si>
  <si>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</si>
  <si>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</si>
  <si>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</si>
  <si>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</si>
  <si>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</si>
  <si>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</si>
  <si>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</si>
  <si>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</si>
  <si>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</si>
  <si>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</si>
  <si>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</si>
  <si>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</si>
  <si>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</si>
  <si>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</si>
  <si>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</si>
  <si>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</si>
  <si>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</si>
  <si>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</si>
  <si>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</si>
  <si>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</si>
  <si>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</si>
  <si>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</si>
  <si>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</si>
  <si>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</si>
  <si>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</si>
  <si>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</si>
  <si>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</si>
  <si>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</si>
  <si>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</si>
  <si>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</si>
  <si>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</si>
  <si>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</si>
  <si>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</si>
  <si>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</si>
  <si>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</si>
  <si>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</si>
  <si>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</si>
  <si>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</si>
  <si>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</si>
  <si>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</si>
  <si>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</si>
  <si>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</si>
  <si>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</si>
  <si>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</si>
  <si>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</si>
  <si>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</si>
  <si>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</si>
  <si>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</si>
  <si>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</si>
  <si>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</si>
  <si>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</si>
  <si>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</si>
  <si>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</si>
  <si>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</si>
  <si>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</si>
  <si>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</si>
  <si>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</si>
  <si>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</si>
  <si>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</si>
  <si>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</si>
  <si>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</si>
  <si>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</si>
  <si>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</si>
  <si>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</si>
  <si>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</si>
  <si>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</si>
  <si>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</si>
  <si>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</si>
  <si>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</si>
  <si>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</si>
  <si>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</si>
  <si>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</si>
  <si>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</si>
  <si>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</si>
  <si>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</si>
  <si>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</si>
  <si>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</si>
  <si>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</si>
  <si>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</si>
  <si>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</si>
  <si>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</si>
  <si>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</si>
  <si>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</si>
  <si>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</si>
  <si>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</si>
  <si>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</si>
  <si>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</si>
  <si>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</si>
  <si>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</si>
  <si>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</si>
  <si>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</si>
  <si>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</si>
  <si>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</si>
  <si>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</si>
  <si>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</si>
  <si>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</si>
  <si>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</si>
  <si>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</si>
  <si>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</si>
  <si>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</si>
  <si>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</si>
  <si>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</si>
  <si>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</si>
  <si>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</si>
  <si>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</si>
  <si>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</si>
  <si>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</si>
  <si>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</si>
  <si>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</si>
  <si>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</si>
  <si>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</si>
  <si>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</si>
  <si>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</si>
  <si>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</si>
  <si>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</si>
  <si>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</si>
  <si>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</si>
  <si>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</si>
  <si>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</si>
  <si>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</si>
  <si>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</si>
  <si>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</si>
  <si>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</si>
  <si>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</si>
  <si>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</si>
  <si>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</si>
  <si>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</si>
  <si>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</si>
  <si>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</si>
  <si>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</si>
  <si>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</si>
  <si>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</si>
  <si>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</si>
  <si>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</si>
  <si>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</si>
  <si>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</si>
  <si>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</si>
  <si>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</si>
  <si>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</si>
  <si>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</si>
  <si>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</si>
  <si>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</si>
  <si>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</si>
  <si>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</si>
  <si>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</si>
  <si>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</si>
  <si>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</si>
  <si>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</si>
  <si>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</si>
  <si>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</si>
  <si>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</si>
  <si>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</si>
  <si>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</si>
  <si>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</si>
  <si>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</si>
  <si>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</si>
  <si>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</si>
  <si>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</si>
  <si>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</si>
  <si>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</si>
  <si>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</si>
  <si>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</si>
  <si>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</si>
  <si>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</si>
  <si>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</si>
  <si>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</si>
  <si>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</si>
  <si>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</si>
  <si>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</si>
  <si>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</si>
  <si>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</si>
  <si>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</si>
  <si>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</si>
  <si>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</si>
  <si>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</si>
  <si>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</si>
  <si>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</si>
  <si>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</si>
  <si>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</si>
  <si>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</si>
  <si>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</si>
  <si>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</si>
  <si>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</si>
  <si>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</si>
  <si>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</si>
  <si>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</si>
  <si>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</si>
  <si>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</si>
  <si>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</si>
  <si>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</si>
  <si>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</si>
  <si>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</si>
  <si>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</si>
  <si>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</si>
  <si>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</si>
  <si>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</si>
  <si>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</si>
  <si>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</si>
  <si>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</si>
  <si>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</si>
  <si>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</si>
  <si>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</si>
  <si>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</si>
  <si>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</si>
  <si>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</si>
  <si>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</si>
  <si>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</si>
  <si>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</si>
  <si>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</si>
  <si>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</si>
  <si>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</si>
  <si>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</si>
  <si>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</si>
  <si>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</si>
  <si>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</si>
  <si>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</si>
  <si>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</si>
  <si>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</si>
  <si>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</si>
  <si>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</si>
  <si>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</si>
  <si>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</si>
  <si>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</si>
  <si>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</si>
  <si>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</si>
  <si>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</si>
  <si>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</si>
  <si>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</si>
  <si>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</si>
  <si>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</si>
  <si>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</si>
  <si>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</si>
  <si>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</si>
  <si>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</si>
  <si>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</si>
  <si>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</si>
  <si>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</si>
  <si>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</si>
  <si>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</si>
  <si>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</si>
  <si>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</si>
  <si>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</si>
  <si>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</si>
  <si>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</si>
  <si>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</si>
  <si>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</si>
  <si>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</si>
  <si>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</si>
  <si>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</si>
  <si>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</si>
  <si>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</si>
  <si>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</si>
  <si>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</si>
  <si>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</si>
  <si>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</si>
  <si>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</si>
  <si>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</si>
  <si>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</si>
  <si>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</si>
  <si>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</si>
  <si>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</si>
  <si>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</si>
  <si>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</si>
  <si>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</si>
  <si>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</si>
  <si>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</si>
  <si>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</si>
  <si>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</si>
  <si>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</si>
  <si>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</si>
  <si>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</si>
  <si>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</si>
  <si>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</si>
  <si>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</si>
  <si>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</si>
  <si>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</si>
  <si>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</si>
  <si>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</si>
  <si>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</si>
  <si>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</si>
  <si>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</si>
  <si>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</si>
  <si>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</si>
  <si>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</si>
  <si>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</si>
  <si>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</si>
  <si>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</si>
  <si>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</si>
  <si>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</si>
  <si>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</si>
  <si>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</si>
  <si>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</si>
  <si>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</si>
  <si>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</si>
  <si>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</si>
  <si>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</si>
  <si>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</si>
  <si>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</si>
  <si>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</si>
  <si>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</si>
  <si>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</si>
  <si>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</si>
  <si>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</si>
  <si>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</si>
  <si>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</si>
  <si>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</si>
  <si>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</si>
  <si>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</si>
  <si>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</si>
  <si>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</si>
  <si>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</si>
  <si>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</si>
  <si>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</si>
  <si>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</si>
  <si>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</si>
  <si>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</si>
  <si>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</si>
  <si>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</si>
  <si>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</si>
  <si>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</si>
  <si>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</si>
  <si>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</si>
  <si>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</si>
  <si>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</si>
  <si>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</si>
  <si>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</si>
  <si>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</si>
  <si>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</si>
  <si>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</si>
  <si>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</si>
  <si>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</si>
  <si>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</si>
  <si>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</si>
  <si>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</si>
  <si>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</si>
  <si>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</si>
  <si>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</si>
  <si>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</si>
  <si>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</si>
  <si>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</si>
  <si>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</si>
  <si>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</si>
  <si>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</si>
  <si>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</si>
  <si>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</si>
  <si>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</si>
  <si>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</si>
  <si>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</si>
  <si>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</si>
  <si>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</si>
  <si>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</si>
  <si>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</si>
  <si>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</si>
  <si>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</si>
  <si>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</si>
  <si>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</si>
  <si>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</si>
  <si>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</si>
  <si>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</si>
  <si>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</si>
  <si>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</si>
  <si>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</si>
  <si>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</si>
  <si>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</si>
  <si>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</si>
  <si>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</si>
  <si>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</si>
  <si>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</si>
  <si>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</si>
  <si>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</si>
  <si>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</si>
  <si>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</si>
  <si>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</si>
  <si>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</si>
  <si>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</si>
  <si>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</si>
  <si>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</si>
  <si>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</si>
  <si>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</si>
  <si>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</si>
  <si>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</si>
  <si>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</si>
  <si>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</si>
  <si>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</si>
  <si>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</si>
  <si>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</si>
  <si>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</si>
  <si>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</si>
  <si>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</si>
  <si>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</si>
  <si>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</si>
  <si>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</si>
  <si>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</si>
  <si>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</si>
  <si>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</si>
  <si>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</si>
  <si>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</si>
  <si>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</si>
  <si>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</si>
  <si>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</si>
  <si>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</si>
  <si>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</si>
  <si>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</si>
  <si>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</si>
  <si>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</si>
  <si>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</si>
  <si>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</si>
  <si>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</si>
  <si>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</si>
  <si>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</si>
  <si>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</si>
  <si>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</si>
  <si>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</si>
  <si>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</si>
  <si>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</si>
  <si>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</si>
  <si>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68-185-2020</t>
  </si>
  <si>
    <t>68-227-2020</t>
  </si>
  <si>
    <t>68-237-2020</t>
  </si>
  <si>
    <t>68-245-2020</t>
  </si>
  <si>
    <t>RESTAR LOS SERVICIOS DE EDUCACIN INICIAL EN EL MARCO DE LA ATENCION INTEGRAL EN DESARROLLO INFANTIL EN MEDIO FAMILIARDIMF DE CONFORMIDAD CON LOS MANUALES OPERATIVOS DE LA MODALIDAD FAMILIAR, EN EL LINEAMIENTO TCNICO PARA LA ATENCIN A LA PRIMERA INFANCIA Y LAS DIRECTRICES ESTABLECIDAS POR EL ICBF, EN ARMONIA CON LA POLTICA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</si>
  <si>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</si>
  <si>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DE CONFORMIDAD CON LOS MANUALES OPERATIVOS DE LAS MODALIDAD INSTITUCIONAL, EL LINEAMIENTO TÉCNICO PARA LA ATENCIÓN A LA PRIMERA INFANCIA Y LAS DIRECTRICES ESTABLECIDAS POR EL ICBF, EN ARMONÍA CON LA POLÍTICA DE ESTADO PARA EL DESARROLLO INTEGRAL DE LA PRIMERA INFANCIA DE CERO A SIEMPR</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</si>
  <si>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</si>
  <si>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ISAIAS SUAREZ</t>
  </si>
  <si>
    <t>Carrera 32D # 17-68</t>
  </si>
  <si>
    <t>(7)6430398</t>
  </si>
  <si>
    <t>Carrera 32D#17-68</t>
  </si>
  <si>
    <t>gerencia@fndp.com.co</t>
  </si>
  <si>
    <t>INSTITUTO COLOMBIANO  DE BIENESTAR FAMILIAR</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</si>
  <si>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</si>
  <si>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2021-68-10001590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</si>
  <si>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</si>
  <si>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EDUCACIN INICIAL EN EL MARCO DE LA ATENCION INTEGRAL EN DESARROLLO INFANTIL EN MEDIO FAMILIARDIMF DE CONFORMIDAD CON LOS MANUALES OPERATIVOS DE LA MODALIDAD FAMILIAR, EN EL LINEAMIENTO TCNICO PARA LA ATENCIN A LA PRIMERA INFANCIA Y LAS DIRECTRICES ESTABLECIDAS POR EL ICBF, EN ARMONIA CON LA POLTICA DE ESTADO PARA EL DESARROLLO INTEGRAL DE LA PRIMERA INFANCIA DE CERO A SIEMPRE</t>
  </si>
  <si>
    <t>68-321-2019</t>
  </si>
  <si>
    <t xml:space="preserve">PRESTAR SERVICIOS CENTROS DE DESARROLLO INFANTIL  CDI, DE CONFORMIDAD CON EL MANUAL OPERATIVO DE LA MODALIDAD INSTITUCIONAL Y LAS DIRECTRICES ESTABLECIDAS POR EL ICBF EN LA ARMONIA CON LA POLITICA DE ESTADO PARA EL DESARROLLO INTEGRAL DE LA PRIMERA INFANCIA DE CERO A SIEMPRE. </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</si>
  <si>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</si>
  <si>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t>
  </si>
  <si>
    <t>COLEGIO NUESTRA SEÑORA DE GUADALUPE</t>
  </si>
  <si>
    <t>LLEVAR  A CABO ACCIONES QUE FORTALEZCAN LAS CAPACIDADES Y COMPETENCIAS DE LOS NIÑOS Y NIÑASDE LOS GRADOS DE PREESCOLAR</t>
  </si>
  <si>
    <t>COLEGIO CRISTO REY</t>
  </si>
  <si>
    <t>DESARROLLAR ACCIONES DIRIGIDAS A FORTALECER LA EDUCACION INICIAL Y EL SANO CRECIMIENTO DEL OS NIÑOS Y NIÑAS DE LOS GRADOS DE PREESCOLAR</t>
  </si>
  <si>
    <t>DESARROLLAR ACTIVIDADES TENDIENTES A POTENCIALIZAR LAS CAPACIDADES DE LOS NIÑOS Y NIÑAS DE LOS GRADOS DE PREESCOLAR DE LA INSTITUCION DURANTE LA VIGENCIA ESCOLAR 2019</t>
  </si>
  <si>
    <t xml:space="preserve">UNIÒN TEMPORAL REYES DE PAZ </t>
  </si>
  <si>
    <t xml:space="preserve">UNION TEMPORAL REYES DE PAZ </t>
  </si>
  <si>
    <t xml:space="preserve">COLEGIO JOSE EUSTASIO RIVERA </t>
  </si>
  <si>
    <t xml:space="preserve">COOPERACIÒN PARA IMPLEMENTAR PROCESOS PEDAGOGICOS A LOS NIÑOS Y NIÑAS DE 2 A 5 AÑOS CON EL PROPOSITO DE APOYARSU DESARROLLO INTEGRAL Y POTENCIALIZAR SUS CAPACIDADES </t>
  </si>
  <si>
    <t xml:space="preserve">ERIKA TATIANA SANCHEZ PINTO </t>
  </si>
  <si>
    <t>ERIKA TATIANA SANCHEZ PINTO</t>
  </si>
  <si>
    <t>CRA32B# 17-69</t>
  </si>
  <si>
    <t>3504603945</t>
  </si>
  <si>
    <t>fundacion.cristo.rey@outlook.es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</si>
</sst>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17" zoomScale="58" zoomScaleNormal="77" zoomScaleSheetLayoutView="40" zoomScalePageLayoutView="40" workbookViewId="0">
      <selection activeCell="E49" sqref="E4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44194.844998263892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9" t="str">
        <f>HYPERLINK("#Integrante_1!A109","CAPACIDAD RESIDUAL")</f>
        <v>CAPACIDAD RESIDUAL</v>
      </c>
      <c r="F8" s="210"/>
      <c r="G8" s="21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9" t="str">
        <f>HYPERLINK("#Integrante_1!A162","TALENTO HUMANO")</f>
        <v>TALENTO HUMANO</v>
      </c>
      <c r="F9" s="210"/>
      <c r="G9" s="21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9" t="str">
        <f>HYPERLINK("#Integrante_1!F162","INFRAESTRUCTURA")</f>
        <v>INFRAESTRUCTURA</v>
      </c>
      <c r="F10" s="210"/>
      <c r="G10" s="21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2696</v>
      </c>
      <c r="D15" s="35"/>
      <c r="E15" s="35"/>
      <c r="F15" s="5"/>
      <c r="G15" s="32" t="s">
        <v>1168</v>
      </c>
      <c r="H15" s="105" t="s">
        <v>887</v>
      </c>
      <c r="I15" s="32" t="s">
        <v>2629</v>
      </c>
      <c r="J15" s="110" t="s">
        <v>2637</v>
      </c>
      <c r="L15" s="202" t="s">
        <v>8</v>
      </c>
      <c r="M15" s="202"/>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900593622</v>
      </c>
      <c r="C20" s="5"/>
      <c r="D20" s="74"/>
      <c r="E20" s="161" t="s">
        <v>2669</v>
      </c>
      <c r="F20" s="195" t="s">
        <v>2709</v>
      </c>
      <c r="G20" s="5"/>
      <c r="H20" s="212"/>
      <c r="I20" s="150" t="s">
        <v>887</v>
      </c>
      <c r="J20" s="151" t="s">
        <v>916</v>
      </c>
      <c r="K20" s="152">
        <v>3925578035</v>
      </c>
      <c r="L20" s="153"/>
      <c r="M20" s="153">
        <v>44561</v>
      </c>
      <c r="N20" s="136">
        <f>+(M20-L20)/30</f>
        <v>1485.3666666666666</v>
      </c>
      <c r="O20" s="139"/>
      <c r="U20" s="135"/>
      <c r="V20" s="107">
        <f ca="1">NOW()</f>
        <v>44194.844998263892</v>
      </c>
      <c r="W20" s="107">
        <f ca="1">NOW()</f>
        <v>44194.844998263892</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FUNDACIÓN NIÑOS DE PAZ</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2697</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2694</v>
      </c>
      <c r="C48" s="114" t="s">
        <v>31</v>
      </c>
      <c r="D48" s="112" t="s">
        <v>2681</v>
      </c>
      <c r="E48" s="146">
        <v>43880</v>
      </c>
      <c r="F48" s="146">
        <v>44196</v>
      </c>
      <c r="G48" s="173">
        <f>IF(AND(E48&lt;&gt;"",F48&lt;&gt;""),((F48-E48)/30),"")</f>
        <v>10.533333333333333</v>
      </c>
      <c r="H48" s="116" t="s">
        <v>2698</v>
      </c>
      <c r="I48" s="115" t="s">
        <v>887</v>
      </c>
      <c r="J48" s="115" t="s">
        <v>916</v>
      </c>
      <c r="K48" s="125">
        <v>4098692114</v>
      </c>
      <c r="L48" s="117" t="s">
        <v>1148</v>
      </c>
      <c r="M48" s="119">
        <v>1</v>
      </c>
      <c r="N48" s="117" t="s">
        <v>2639</v>
      </c>
      <c r="O48" s="117" t="s">
        <v>1148</v>
      </c>
      <c r="P48" s="80"/>
    </row>
    <row r="49" spans="1:16" s="6" customFormat="1" ht="24.75" customHeight="1" x14ac:dyDescent="0.25">
      <c r="A49" s="144">
        <v>2</v>
      </c>
      <c r="B49" s="124" t="s">
        <v>2694</v>
      </c>
      <c r="C49" s="126" t="s">
        <v>31</v>
      </c>
      <c r="D49" s="112" t="s">
        <v>2699</v>
      </c>
      <c r="E49" s="146">
        <v>43787</v>
      </c>
      <c r="F49" s="146">
        <v>43826</v>
      </c>
      <c r="G49" s="173">
        <f t="shared" ref="G49:G107" si="2">IF(AND(E49&lt;&gt;"",F49&lt;&gt;""),((F49-E49)/30),"")</f>
        <v>1.3</v>
      </c>
      <c r="H49" s="116" t="s">
        <v>2700</v>
      </c>
      <c r="I49" s="115" t="s">
        <v>887</v>
      </c>
      <c r="J49" s="115" t="s">
        <v>889</v>
      </c>
      <c r="K49" s="125">
        <v>99666342</v>
      </c>
      <c r="L49" s="117" t="s">
        <v>1148</v>
      </c>
      <c r="M49" s="119">
        <v>1</v>
      </c>
      <c r="N49" s="117" t="s">
        <v>2639</v>
      </c>
      <c r="O49" s="117" t="s">
        <v>2702</v>
      </c>
      <c r="P49" s="80"/>
    </row>
    <row r="50" spans="1:16" s="6" customFormat="1" ht="24.75" customHeight="1" x14ac:dyDescent="0.25">
      <c r="A50" s="144">
        <v>3</v>
      </c>
      <c r="B50" s="124" t="s">
        <v>2694</v>
      </c>
      <c r="C50" s="126" t="s">
        <v>31</v>
      </c>
      <c r="D50" s="112" t="s">
        <v>2682</v>
      </c>
      <c r="E50" s="146">
        <v>43886</v>
      </c>
      <c r="F50" s="146">
        <v>44196</v>
      </c>
      <c r="G50" s="173">
        <f t="shared" si="2"/>
        <v>10.333333333333334</v>
      </c>
      <c r="H50" s="121" t="s">
        <v>2701</v>
      </c>
      <c r="I50" s="123" t="s">
        <v>887</v>
      </c>
      <c r="J50" s="115" t="s">
        <v>889</v>
      </c>
      <c r="K50" s="125">
        <v>972736752</v>
      </c>
      <c r="L50" s="117" t="s">
        <v>1148</v>
      </c>
      <c r="M50" s="119">
        <v>1</v>
      </c>
      <c r="N50" s="117" t="s">
        <v>1151</v>
      </c>
      <c r="O50" s="117" t="s">
        <v>2702</v>
      </c>
      <c r="P50" s="80"/>
    </row>
    <row r="51" spans="1:16" s="6" customFormat="1" ht="24.75" customHeight="1" outlineLevel="1" x14ac:dyDescent="0.25">
      <c r="A51" s="144">
        <v>4</v>
      </c>
      <c r="B51" s="113"/>
      <c r="C51" s="114"/>
      <c r="D51" s="112"/>
      <c r="E51" s="146"/>
      <c r="F51" s="146"/>
      <c r="G51" s="173" t="str">
        <f t="shared" si="2"/>
        <v/>
      </c>
      <c r="H51" s="116"/>
      <c r="I51" s="115"/>
      <c r="J51" s="115"/>
      <c r="K51" s="118"/>
      <c r="L51" s="117"/>
      <c r="M51" s="119"/>
      <c r="N51" s="117"/>
      <c r="O51" s="117"/>
      <c r="P51" s="80"/>
    </row>
    <row r="52" spans="1:16" s="7" customFormat="1" ht="24.75" customHeight="1" outlineLevel="1" x14ac:dyDescent="0.25">
      <c r="A52" s="145">
        <v>5</v>
      </c>
      <c r="B52" s="113"/>
      <c r="C52" s="114"/>
      <c r="D52" s="112"/>
      <c r="E52" s="146"/>
      <c r="F52" s="146"/>
      <c r="G52" s="173" t="str">
        <f t="shared" si="2"/>
        <v/>
      </c>
      <c r="H52" s="121"/>
      <c r="I52" s="115"/>
      <c r="J52" s="115"/>
      <c r="K52" s="118"/>
      <c r="L52" s="117"/>
      <c r="M52" s="119"/>
      <c r="N52" s="117"/>
      <c r="O52" s="117"/>
      <c r="P52" s="81"/>
    </row>
    <row r="53" spans="1:16" s="7" customFormat="1" ht="24.75" customHeight="1" outlineLevel="1" x14ac:dyDescent="0.25">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5">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5">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5">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5">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2681</v>
      </c>
      <c r="E114" s="146">
        <v>43880</v>
      </c>
      <c r="F114" s="146">
        <v>44196</v>
      </c>
      <c r="G114" s="173">
        <f>IF(AND(E114&lt;&gt;"",F114&lt;&gt;""),((F114-E114)/30),"")</f>
        <v>10.533333333333333</v>
      </c>
      <c r="H114" s="124" t="s">
        <v>2685</v>
      </c>
      <c r="I114" s="123" t="s">
        <v>887</v>
      </c>
      <c r="J114" s="123" t="s">
        <v>916</v>
      </c>
      <c r="K114" s="125">
        <v>4098692114</v>
      </c>
      <c r="L114" s="102">
        <f>+IF(AND(K114&gt;0,O114="Ejecución"),(K114/877802)*Tabla28[[#This Row],[% participación]],IF(AND(K114&gt;0,O114&lt;&gt;"Ejecución"),"-",""))</f>
        <v>4669.2672311067872</v>
      </c>
      <c r="M114" s="126" t="s">
        <v>1148</v>
      </c>
      <c r="N114" s="182">
        <f>+IF(M116="No",1,IF(M116="Si","Ingrese %",""))</f>
        <v>1</v>
      </c>
      <c r="O114" s="178" t="s">
        <v>1150</v>
      </c>
      <c r="P114" s="80"/>
    </row>
    <row r="115" spans="1:16" s="6" customFormat="1" ht="24.75" customHeight="1" x14ac:dyDescent="0.25">
      <c r="A115" s="144">
        <v>2</v>
      </c>
      <c r="B115" s="176" t="s">
        <v>2671</v>
      </c>
      <c r="C115" s="177" t="s">
        <v>31</v>
      </c>
      <c r="D115" s="63" t="s">
        <v>2682</v>
      </c>
      <c r="E115" s="146">
        <v>43887</v>
      </c>
      <c r="F115" s="146">
        <v>44196</v>
      </c>
      <c r="G115" s="173">
        <f t="shared" ref="G115:G116" si="3">IF(AND(E115&lt;&gt;"",F115&lt;&gt;""),((F115-E115)/30),"")</f>
        <v>10.3</v>
      </c>
      <c r="H115" s="124" t="s">
        <v>2686</v>
      </c>
      <c r="I115" s="123" t="s">
        <v>887</v>
      </c>
      <c r="J115" s="123" t="s">
        <v>889</v>
      </c>
      <c r="K115" s="68">
        <v>972736752</v>
      </c>
      <c r="L115" s="102">
        <f>+IF(AND(K115&gt;0,O115="Ejecución"),(K115/877802)*Tabla28[[#This Row],[% participación]],IF(AND(K115&gt;0,O115&lt;&gt;"Ejecución"),"-",""))</f>
        <v>1108.1505305296639</v>
      </c>
      <c r="M115" s="126" t="s">
        <v>1148</v>
      </c>
      <c r="N115" s="182">
        <f>+IF(M116="No",1,IF(M116="Si","Ingrese %",""))</f>
        <v>1</v>
      </c>
      <c r="O115" s="178" t="s">
        <v>1150</v>
      </c>
      <c r="P115" s="80"/>
    </row>
    <row r="116" spans="1:16" s="6" customFormat="1" ht="24.75" customHeight="1" x14ac:dyDescent="0.25">
      <c r="A116" s="144">
        <v>3</v>
      </c>
      <c r="B116" s="176" t="s">
        <v>2671</v>
      </c>
      <c r="C116" s="177" t="s">
        <v>31</v>
      </c>
      <c r="D116" s="63" t="s">
        <v>2683</v>
      </c>
      <c r="E116" s="146">
        <v>43887</v>
      </c>
      <c r="F116" s="146">
        <v>44196</v>
      </c>
      <c r="G116" s="173">
        <f t="shared" si="3"/>
        <v>10.3</v>
      </c>
      <c r="H116" s="124" t="s">
        <v>2687</v>
      </c>
      <c r="I116" s="123" t="s">
        <v>887</v>
      </c>
      <c r="J116" s="123" t="s">
        <v>893</v>
      </c>
      <c r="K116" s="68">
        <v>1394887402</v>
      </c>
      <c r="L116" s="102">
        <f>+IF(AND(K116&gt;0,O116="Ejecución"),(K116/877802)*Tabla28[[#This Row],[% participación]],IF(AND(K116&gt;0,O116&lt;&gt;"Ejecución"),"-",""))</f>
        <v>1589.0683798852133</v>
      </c>
      <c r="M116" s="126" t="s">
        <v>1148</v>
      </c>
      <c r="N116" s="182">
        <f t="shared" ref="N116:N160" si="4">+IF(M116="No",1,IF(M116="Si","Ingrese %",""))</f>
        <v>1</v>
      </c>
      <c r="O116" s="178" t="s">
        <v>1150</v>
      </c>
      <c r="P116" s="80"/>
    </row>
    <row r="117" spans="1:16" s="6" customFormat="1" ht="24.75" customHeight="1" outlineLevel="1" x14ac:dyDescent="0.25">
      <c r="A117" s="144">
        <v>4</v>
      </c>
      <c r="B117" s="176" t="s">
        <v>2671</v>
      </c>
      <c r="C117" s="177" t="s">
        <v>31</v>
      </c>
      <c r="D117" s="63" t="s">
        <v>2684</v>
      </c>
      <c r="E117" s="146">
        <v>43894</v>
      </c>
      <c r="F117" s="146">
        <v>44196</v>
      </c>
      <c r="G117" s="173">
        <f t="shared" ref="G117:G159" si="5">IF(AND(E117&lt;&gt;"",F117&lt;&gt;""),((F117-E117)/30),"")</f>
        <v>10.066666666666666</v>
      </c>
      <c r="H117" s="124" t="s">
        <v>2688</v>
      </c>
      <c r="I117" s="123" t="s">
        <v>887</v>
      </c>
      <c r="J117" s="123" t="s">
        <v>893</v>
      </c>
      <c r="K117" s="68">
        <v>2956391748</v>
      </c>
      <c r="L117" s="102">
        <f>+IF(AND(K117&gt;0,O117="Ejecución"),(K117/877802)*Tabla28[[#This Row],[% participación]],IF(AND(K117&gt;0,O117&lt;&gt;"Ejecución"),"-",""))</f>
        <v>3367.9482935787341</v>
      </c>
      <c r="M117" s="126" t="s">
        <v>1148</v>
      </c>
      <c r="N117" s="182">
        <f t="shared" si="4"/>
        <v>1</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9">
        <v>0.01</v>
      </c>
      <c r="G179" s="180">
        <f>IF(F179&gt;0,SUM(E179+F179),"")</f>
        <v>0.03</v>
      </c>
      <c r="H179" s="5"/>
      <c r="I179" s="238" t="s">
        <v>2674</v>
      </c>
      <c r="J179" s="239"/>
      <c r="K179" s="239"/>
      <c r="L179" s="240"/>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93" t="s">
        <v>2633</v>
      </c>
      <c r="E185" s="96">
        <f>+(C185*SUM(K20:K35))</f>
        <v>117767341.05</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26" t="s">
        <v>24</v>
      </c>
      <c r="J192" s="5" t="s">
        <v>2642</v>
      </c>
      <c r="K192" s="5"/>
      <c r="M192" s="5"/>
      <c r="N192" s="5"/>
      <c r="O192" s="8"/>
      <c r="Q192" s="155"/>
      <c r="R192" s="156"/>
      <c r="S192" s="156"/>
      <c r="T192" s="155"/>
    </row>
    <row r="193" spans="1:18" x14ac:dyDescent="0.25">
      <c r="A193" s="9"/>
      <c r="C193" s="127">
        <v>41962</v>
      </c>
      <c r="D193" s="5"/>
      <c r="E193" s="128">
        <v>4454</v>
      </c>
      <c r="F193" s="5"/>
      <c r="G193" s="5"/>
      <c r="H193" s="148" t="s">
        <v>2689</v>
      </c>
      <c r="J193" s="5"/>
      <c r="K193" s="129">
        <v>41575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2690</v>
      </c>
      <c r="J211" s="27" t="s">
        <v>2627</v>
      </c>
      <c r="K211" s="149" t="s">
        <v>2692</v>
      </c>
      <c r="L211" s="21"/>
      <c r="M211" s="21"/>
      <c r="N211" s="21"/>
      <c r="O211" s="8"/>
    </row>
    <row r="212" spans="1:15" x14ac:dyDescent="0.25">
      <c r="A212" s="9"/>
      <c r="B212" s="27" t="s">
        <v>2624</v>
      </c>
      <c r="C212" s="148" t="s">
        <v>2689</v>
      </c>
      <c r="D212" s="21"/>
      <c r="G212" s="27" t="s">
        <v>2626</v>
      </c>
      <c r="H212" s="149" t="s">
        <v>2691</v>
      </c>
      <c r="J212" s="27" t="s">
        <v>2628</v>
      </c>
      <c r="K212" s="148"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view="pageBreakPreview" topLeftCell="A199" zoomScale="56" zoomScaleNormal="80" zoomScaleSheetLayoutView="40" zoomScalePageLayoutView="40" workbookViewId="0">
      <selection activeCell="E193" sqref="E19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44194.844998263892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9" t="str">
        <f>HYPERLINK("#Integrante_2!A109","CAPACIDAD RESIDUAL")</f>
        <v>CAPACIDAD RESIDUAL</v>
      </c>
      <c r="F8" s="210"/>
      <c r="G8" s="21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9" t="str">
        <f>HYPERLINK("#Integrante_2!A162","TALENTO HUMANO")</f>
        <v>TALENTO HUMANO</v>
      </c>
      <c r="F9" s="210"/>
      <c r="G9" s="21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9" t="str">
        <f>HYPERLINK("#Integrante_2!F162","INFRAESTRUCTURA")</f>
        <v>INFRAESTRUCTURA</v>
      </c>
      <c r="F10" s="210"/>
      <c r="G10" s="21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2696</v>
      </c>
      <c r="D15" s="35"/>
      <c r="E15" s="35"/>
      <c r="F15" s="5"/>
      <c r="G15" s="32" t="s">
        <v>1168</v>
      </c>
      <c r="H15" s="105" t="s">
        <v>887</v>
      </c>
      <c r="I15" s="32" t="s">
        <v>2629</v>
      </c>
      <c r="J15" s="110" t="s">
        <v>2637</v>
      </c>
      <c r="L15" s="202" t="s">
        <v>8</v>
      </c>
      <c r="M15" s="202"/>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900837011</v>
      </c>
      <c r="C20" s="5"/>
      <c r="D20" s="169"/>
      <c r="E20" s="161" t="s">
        <v>2669</v>
      </c>
      <c r="F20" s="195" t="s">
        <v>2708</v>
      </c>
      <c r="G20" s="5"/>
      <c r="H20" s="212"/>
      <c r="I20" s="150" t="s">
        <v>887</v>
      </c>
      <c r="J20" s="151" t="s">
        <v>916</v>
      </c>
      <c r="K20" s="152">
        <v>3925578035</v>
      </c>
      <c r="L20" s="153"/>
      <c r="M20" s="153">
        <v>44561</v>
      </c>
      <c r="N20" s="136">
        <f>+(M20-L20)/30</f>
        <v>1485.3666666666666</v>
      </c>
      <c r="O20" s="139"/>
      <c r="U20" s="135"/>
      <c r="V20" s="107">
        <f ca="1">NOW()</f>
        <v>44194.844998263892</v>
      </c>
      <c r="W20" s="107">
        <f ca="1">NOW()</f>
        <v>44194.844998263892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FUNDACIÓN EDUCATIVA CRISTO REY</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2695</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2703</v>
      </c>
      <c r="C48" s="126" t="s">
        <v>32</v>
      </c>
      <c r="D48" s="123"/>
      <c r="E48" s="146">
        <v>42398</v>
      </c>
      <c r="F48" s="146">
        <v>42692</v>
      </c>
      <c r="G48" s="173">
        <f>IF(AND(E48&lt;&gt;"",F48&lt;&gt;""),((F48-E48)/30),"")</f>
        <v>9.8000000000000007</v>
      </c>
      <c r="H48" s="124" t="s">
        <v>2704</v>
      </c>
      <c r="I48" s="123" t="s">
        <v>887</v>
      </c>
      <c r="J48" s="123" t="s">
        <v>916</v>
      </c>
      <c r="K48" s="125">
        <v>13114000</v>
      </c>
      <c r="L48" s="126" t="s">
        <v>2702</v>
      </c>
      <c r="M48" s="182">
        <v>1</v>
      </c>
      <c r="N48" s="126" t="s">
        <v>27</v>
      </c>
      <c r="O48" s="126" t="s">
        <v>1148</v>
      </c>
      <c r="P48" s="80"/>
    </row>
    <row r="49" spans="1:16" s="6" customFormat="1" ht="24.75" customHeight="1" x14ac:dyDescent="0.25">
      <c r="A49" s="144">
        <v>2</v>
      </c>
      <c r="B49" s="124" t="s">
        <v>2705</v>
      </c>
      <c r="C49" s="126" t="s">
        <v>32</v>
      </c>
      <c r="D49" s="123"/>
      <c r="E49" s="146">
        <v>42814</v>
      </c>
      <c r="F49" s="146">
        <v>43039</v>
      </c>
      <c r="G49" s="173">
        <f t="shared" ref="G49:G107" si="1">IF(AND(E49&lt;&gt;"",F49&lt;&gt;""),((F49-E49)/30),"")</f>
        <v>7.5</v>
      </c>
      <c r="H49" s="124" t="s">
        <v>2706</v>
      </c>
      <c r="I49" s="123" t="s">
        <v>887</v>
      </c>
      <c r="J49" s="123" t="s">
        <v>916</v>
      </c>
      <c r="K49" s="125">
        <v>7100000</v>
      </c>
      <c r="L49" s="126" t="s">
        <v>2702</v>
      </c>
      <c r="M49" s="182">
        <v>1</v>
      </c>
      <c r="N49" s="126" t="s">
        <v>27</v>
      </c>
      <c r="O49" s="126" t="s">
        <v>1148</v>
      </c>
      <c r="P49" s="80"/>
    </row>
    <row r="50" spans="1:16" s="6" customFormat="1" ht="24.75" customHeight="1" x14ac:dyDescent="0.25">
      <c r="A50" s="144">
        <v>3</v>
      </c>
      <c r="B50" s="124" t="s">
        <v>2705</v>
      </c>
      <c r="C50" s="126" t="s">
        <v>32</v>
      </c>
      <c r="D50" s="123"/>
      <c r="E50" s="146">
        <v>43136</v>
      </c>
      <c r="F50" s="146">
        <v>43413</v>
      </c>
      <c r="G50" s="173">
        <f t="shared" si="1"/>
        <v>9.2333333333333325</v>
      </c>
      <c r="H50" s="121" t="s">
        <v>2707</v>
      </c>
      <c r="I50" s="123" t="s">
        <v>887</v>
      </c>
      <c r="J50" s="123" t="s">
        <v>916</v>
      </c>
      <c r="K50" s="125">
        <v>10500102</v>
      </c>
      <c r="L50" s="126" t="s">
        <v>2702</v>
      </c>
      <c r="M50" s="182">
        <v>1</v>
      </c>
      <c r="N50" s="126" t="s">
        <v>27</v>
      </c>
      <c r="O50" s="126" t="s">
        <v>2702</v>
      </c>
      <c r="P50" s="80"/>
    </row>
    <row r="51" spans="1:16" s="6" customFormat="1" ht="24.75" customHeight="1" outlineLevel="1" x14ac:dyDescent="0.25">
      <c r="A51" s="144">
        <v>4</v>
      </c>
      <c r="B51" s="124" t="s">
        <v>2710</v>
      </c>
      <c r="C51" s="126" t="s">
        <v>32</v>
      </c>
      <c r="D51" s="123"/>
      <c r="E51" s="146">
        <v>43497</v>
      </c>
      <c r="F51" s="146">
        <v>43799</v>
      </c>
      <c r="G51" s="173">
        <f t="shared" si="1"/>
        <v>10.066666666666666</v>
      </c>
      <c r="H51" s="124" t="s">
        <v>2711</v>
      </c>
      <c r="I51" s="123" t="s">
        <v>887</v>
      </c>
      <c r="J51" s="123" t="s">
        <v>916</v>
      </c>
      <c r="K51" s="125">
        <v>7542120</v>
      </c>
      <c r="L51" s="126" t="s">
        <v>1148</v>
      </c>
      <c r="M51" s="182">
        <v>1</v>
      </c>
      <c r="N51" s="126" t="s">
        <v>27</v>
      </c>
      <c r="O51" s="126" t="s">
        <v>1148</v>
      </c>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t="s">
        <v>2622</v>
      </c>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v>0.01</v>
      </c>
      <c r="G179" s="180">
        <f>IF(F179&gt;0,SUM(E179+F179),"")</f>
        <v>0.03</v>
      </c>
      <c r="H179" s="5"/>
      <c r="I179" s="221" t="s">
        <v>2674</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170" t="s">
        <v>2633</v>
      </c>
      <c r="E185" s="96">
        <f>+(C185*SUM(K20:K35))</f>
        <v>117767341.05</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50"/>
      <c r="Q192" s="155"/>
      <c r="R192" s="156"/>
      <c r="S192" s="156"/>
      <c r="T192" s="155"/>
    </row>
    <row r="193" spans="1:18" x14ac:dyDescent="0.25">
      <c r="A193" s="9"/>
      <c r="C193" s="129">
        <v>42825</v>
      </c>
      <c r="D193" s="5"/>
      <c r="E193" s="128">
        <v>870</v>
      </c>
      <c r="F193" s="5"/>
      <c r="G193" s="5"/>
      <c r="H193" s="148" t="s">
        <v>2712</v>
      </c>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2714</v>
      </c>
      <c r="J211" s="27" t="s">
        <v>2627</v>
      </c>
      <c r="K211" s="149" t="s">
        <v>2714</v>
      </c>
      <c r="L211" s="21"/>
      <c r="M211" s="21"/>
      <c r="N211" s="21"/>
      <c r="O211" s="8"/>
    </row>
    <row r="212" spans="1:15" x14ac:dyDescent="0.25">
      <c r="A212" s="9"/>
      <c r="B212" s="27" t="s">
        <v>2624</v>
      </c>
      <c r="C212" s="148" t="s">
        <v>2713</v>
      </c>
      <c r="D212" s="21"/>
      <c r="G212" s="27" t="s">
        <v>2626</v>
      </c>
      <c r="H212" s="149" t="s">
        <v>2715</v>
      </c>
      <c r="J212" s="27" t="s">
        <v>2628</v>
      </c>
      <c r="K212" s="148"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6"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44194.844998263892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9" t="str">
        <f>HYPERLINK("#Integrante_3!A109","CAPACIDAD RESIDUAL")</f>
        <v>CAPACIDAD RESIDUAL</v>
      </c>
      <c r="F8" s="210"/>
      <c r="G8" s="21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9" t="str">
        <f>HYPERLINK("#Integrante_3!A162","TALENTO HUMANO")</f>
        <v>TALENTO HUMANO</v>
      </c>
      <c r="F9" s="210"/>
      <c r="G9" s="21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9" t="str">
        <f>HYPERLINK("#Integrante_3!F162","INFRAESTRUCTURA")</f>
        <v>INFRAESTRUCTURA</v>
      </c>
      <c r="F10" s="210"/>
      <c r="G10" s="21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44194.844998263892</v>
      </c>
      <c r="W20" s="107">
        <f ca="1">NOW()</f>
        <v>44194.844998263892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6"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5"/>
      <c r="S175" s="19"/>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65" t="s">
        <v>2623</v>
      </c>
      <c r="S176" s="19"/>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2674</v>
      </c>
      <c r="J177" s="222"/>
      <c r="K177" s="222"/>
      <c r="L177" s="223"/>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44194.844998263892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9" t="str">
        <f>HYPERLINK("#Integrante_4!A109","CAPACIDAD RESIDUAL")</f>
        <v>CAPACIDAD RESIDUAL</v>
      </c>
      <c r="F8" s="210"/>
      <c r="G8" s="21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9" t="str">
        <f>HYPERLINK("#Integrante_4!A162","TALENTO HUMANO")</f>
        <v>TALENTO HUMANO</v>
      </c>
      <c r="F9" s="210"/>
      <c r="G9" s="21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9" t="str">
        <f>HYPERLINK("#Integrante_4!F162","INFRAESTRUCTURA")</f>
        <v>INFRAESTRUCTURA</v>
      </c>
      <c r="F10" s="210"/>
      <c r="G10" s="21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44194.844998263892</v>
      </c>
      <c r="W20" s="107">
        <f ca="1">NOW()</f>
        <v>44194.844998263892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5"/>
      <c r="S177" s="19"/>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65" t="s">
        <v>2623</v>
      </c>
      <c r="S178" s="19"/>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2674</v>
      </c>
      <c r="J179" s="222"/>
      <c r="K179" s="222"/>
      <c r="L179" s="223"/>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44194.844998263892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9" t="str">
        <f>HYPERLINK("#Integrante_5!A109","CAPACIDAD RESIDUAL")</f>
        <v>CAPACIDAD RESIDUAL</v>
      </c>
      <c r="F8" s="210"/>
      <c r="G8" s="21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9" t="str">
        <f>HYPERLINK("#Integrante_5!A162","TALENTO HUMANO")</f>
        <v>TALENTO HUMANO</v>
      </c>
      <c r="F9" s="210"/>
      <c r="G9" s="21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9" t="str">
        <f>HYPERLINK("#Integrante_5!F162","INFRAESTRUCTURA")</f>
        <v>INFRAESTRUCTURA</v>
      </c>
      <c r="F10" s="210"/>
      <c r="G10" s="21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44194.844998263892</v>
      </c>
      <c r="W20" s="107">
        <f ca="1">NOW()</f>
        <v>44194.844998263892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6"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5"/>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9"/>
      <c r="S176" s="165" t="s">
        <v>2623</v>
      </c>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2672</v>
      </c>
      <c r="J177" s="222"/>
      <c r="K177" s="222"/>
      <c r="L177" s="223"/>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A9"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44194.844998263892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9" t="str">
        <f>HYPERLINK("#Integrante_6!A109","CAPACIDAD RESIDUAL")</f>
        <v>CAPACIDAD RESIDUAL</v>
      </c>
      <c r="F8" s="210"/>
      <c r="G8" s="21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9" t="str">
        <f>HYPERLINK("#Integrante_6!A162","TALENTO HUMANO")</f>
        <v>TALENTO HUMANO</v>
      </c>
      <c r="F9" s="210"/>
      <c r="G9" s="21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9" t="str">
        <f>HYPERLINK("#Integrante_6!F162","INFRAESTRUCTURA")</f>
        <v>INFRAESTRUCTURA</v>
      </c>
      <c r="F10" s="210"/>
      <c r="G10" s="21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44194.844998263892</v>
      </c>
      <c r="W20" s="107">
        <f ca="1">NOW()</f>
        <v>44194.844998263892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2672</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purl.org/dc/terms/"/>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cp:lastModifiedBy>
  <cp:lastPrinted>2020-12-30T01:15:04Z</cp:lastPrinted>
  <dcterms:created xsi:type="dcterms:W3CDTF">2020-10-14T21:57:42Z</dcterms:created>
  <dcterms:modified xsi:type="dcterms:W3CDTF">2020-12-30T01:17:10Z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