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ennifer Pineda\Desktop\3. LICITACIONES 2021\NARIÑO\2021-52-10001352\"/>
    </mc:Choice>
  </mc:AlternateContent>
  <xr:revisionPtr revIDLastSave="0" documentId="13_ncr:1_{4E92A2CF-2B93-42C9-B35C-9BAA75B6046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8" i="12" l="1"/>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4" i="12" l="1"/>
  <c r="J185" i="12" l="1"/>
  <c r="M185" i="12" s="1"/>
  <c r="R183" i="12" l="1"/>
  <c r="R182" i="12"/>
  <c r="R181" i="12"/>
  <c r="R180" i="12"/>
  <c r="R179" i="12"/>
  <c r="Z180" i="12"/>
  <c r="Z179" i="12"/>
  <c r="Z178" i="12"/>
  <c r="G179" i="12"/>
  <c r="C185" i="12" s="1"/>
  <c r="E185" i="12" s="1"/>
  <c r="L114" i="12" l="1"/>
  <c r="W20" i="12" l="1"/>
  <c r="V20" i="12"/>
  <c r="N142" i="12" l="1"/>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<sst xmlns="http://schemas.openxmlformats.org/spreadsheetml/2006/main" count="3238" uniqueCount="2748">
  <si>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</si>
  <si>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</si>
  <si>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</si>
  <si>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</si>
  <si>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</si>
  <si>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</si>
  <si>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</si>
  <si>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</si>
  <si>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</si>
  <si>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</si>
  <si>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</si>
  <si>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</si>
  <si>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</si>
  <si>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</si>
  <si>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</si>
  <si>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</si>
  <si>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</si>
  <si>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</si>
  <si>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</si>
  <si>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</si>
  <si>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</si>
  <si>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</si>
  <si>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</si>
  <si>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</si>
  <si>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</si>
  <si>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</si>
  <si>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</si>
  <si>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</si>
  <si>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</si>
  <si>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</si>
  <si>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</si>
  <si>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</si>
  <si>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</si>
  <si>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</si>
  <si>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</si>
  <si>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</si>
  <si>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</si>
  <si>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</si>
  <si>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</si>
  <si>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</si>
  <si>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</si>
  <si>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</si>
  <si>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</si>
  <si>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</si>
  <si>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</si>
  <si>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</si>
  <si>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</si>
  <si>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</si>
  <si>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</si>
  <si>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</si>
  <si>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</si>
  <si>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</si>
  <si>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</si>
  <si>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</si>
  <si>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</si>
  <si>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</si>
  <si>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</si>
  <si>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</si>
  <si>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</si>
  <si>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</si>
  <si>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</si>
  <si>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</si>
  <si>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</si>
  <si>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</si>
  <si>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</si>
  <si>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</si>
  <si>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</si>
  <si>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</si>
  <si>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</si>
  <si>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</si>
  <si>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</si>
  <si>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</si>
  <si>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</si>
  <si>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</si>
  <si>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</si>
  <si>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</si>
  <si>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</si>
  <si>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</si>
  <si>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</si>
  <si>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</si>
  <si>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</si>
  <si>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</si>
  <si>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</si>
  <si>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</si>
  <si>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</si>
  <si>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</si>
  <si>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</si>
  <si>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</si>
  <si>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</si>
  <si>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</si>
  <si>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</si>
  <si>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</si>
  <si>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</si>
  <si>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</si>
  <si>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</si>
  <si>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</si>
  <si>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</si>
  <si>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</si>
  <si>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</si>
  <si>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</si>
  <si>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</si>
  <si>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</si>
  <si>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</si>
  <si>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</si>
  <si>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</si>
  <si>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</si>
  <si>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</si>
  <si>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</si>
  <si>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</si>
  <si>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</si>
  <si>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</si>
  <si>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</si>
  <si>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</si>
  <si>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</si>
  <si>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</si>
  <si>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</si>
  <si>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</si>
  <si>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</si>
  <si>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</si>
  <si>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</si>
  <si>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</si>
  <si>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</si>
  <si>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</si>
  <si>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</si>
  <si>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</si>
  <si>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</si>
  <si>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</si>
  <si>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</si>
  <si>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</si>
  <si>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</si>
  <si>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</si>
  <si>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</si>
  <si>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</si>
  <si>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</si>
  <si>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</si>
  <si>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</si>
  <si>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</si>
  <si>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</si>
  <si>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</si>
  <si>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</si>
  <si>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</si>
  <si>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</si>
  <si>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</si>
  <si>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</si>
  <si>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</si>
  <si>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</si>
  <si>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</si>
  <si>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</si>
  <si>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</si>
  <si>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</si>
  <si>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</si>
  <si>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</si>
  <si>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</si>
  <si>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</si>
  <si>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</si>
  <si>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</si>
  <si>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</si>
  <si>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</si>
  <si>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</si>
  <si>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</si>
  <si>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</si>
  <si>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</si>
  <si>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</si>
  <si>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</si>
  <si>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</si>
  <si>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</si>
  <si>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</si>
  <si>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</si>
  <si>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</si>
  <si>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</si>
  <si>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</si>
  <si>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</si>
  <si>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</si>
  <si>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</si>
  <si>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</si>
  <si>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</si>
  <si>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</si>
  <si>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</si>
  <si>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</si>
  <si>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</si>
  <si>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</si>
  <si>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</si>
  <si>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</si>
  <si>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</si>
  <si>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</si>
  <si>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</si>
  <si>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</si>
  <si>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</si>
  <si>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</si>
  <si>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</si>
  <si>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</si>
  <si>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</si>
  <si>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</si>
  <si>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</si>
  <si>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</si>
  <si>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</si>
  <si>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</si>
  <si>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</si>
  <si>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</si>
  <si>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</si>
  <si>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</si>
  <si>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</si>
  <si>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</si>
  <si>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</si>
  <si>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</si>
  <si>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</si>
  <si>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</si>
  <si>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</si>
  <si>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</si>
  <si>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</si>
  <si>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</si>
  <si>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</si>
  <si>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</si>
  <si>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</si>
  <si>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</si>
  <si>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</si>
  <si>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</si>
  <si>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</si>
  <si>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</si>
  <si>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</si>
  <si>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</si>
  <si>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</si>
  <si>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</si>
  <si>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</si>
  <si>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</si>
  <si>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</si>
  <si>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</si>
  <si>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</si>
  <si>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</si>
  <si>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</si>
  <si>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</si>
  <si>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</si>
  <si>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</si>
  <si>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</si>
  <si>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</si>
  <si>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</si>
  <si>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</si>
  <si>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</si>
  <si>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</si>
  <si>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</si>
  <si>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</si>
  <si>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</si>
  <si>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</si>
  <si>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</si>
  <si>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</si>
  <si>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</si>
  <si>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</si>
  <si>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</si>
  <si>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</si>
  <si>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</si>
  <si>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</si>
  <si>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</si>
  <si>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</si>
  <si>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</si>
  <si>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</si>
  <si>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</si>
  <si>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</si>
  <si>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</si>
  <si>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</si>
  <si>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</si>
  <si>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</si>
  <si>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</si>
  <si>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</si>
  <si>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</si>
  <si>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</si>
  <si>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</si>
  <si>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</si>
  <si>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</si>
  <si>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</si>
  <si>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</si>
  <si>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</si>
  <si>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</si>
  <si>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</si>
  <si>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</si>
  <si>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</si>
  <si>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</si>
  <si>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</si>
  <si>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</si>
  <si>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</si>
  <si>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</si>
  <si>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</si>
  <si>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</si>
  <si>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</si>
  <si>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</si>
  <si>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</si>
  <si>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</si>
  <si>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</si>
  <si>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</si>
  <si>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</si>
  <si>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</si>
  <si>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</si>
  <si>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</si>
  <si>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</si>
  <si>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</si>
  <si>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</si>
  <si>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</si>
  <si>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</si>
  <si>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</si>
  <si>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</si>
  <si>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</si>
  <si>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</si>
  <si>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</si>
  <si>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</si>
  <si>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</si>
  <si>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</si>
  <si>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</si>
  <si>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</si>
  <si>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</si>
  <si>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</si>
  <si>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</si>
  <si>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</si>
  <si>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</si>
  <si>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</si>
  <si>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</si>
  <si>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</si>
  <si>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</si>
  <si>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</si>
  <si>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</si>
  <si>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</si>
  <si>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</si>
  <si>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</si>
  <si>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</si>
  <si>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</si>
  <si>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</si>
  <si>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</si>
  <si>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</si>
  <si>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</si>
  <si>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</si>
  <si>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</si>
  <si>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</si>
  <si>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</si>
  <si>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</si>
  <si>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</si>
  <si>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</si>
  <si>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</si>
  <si>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</si>
  <si>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</si>
  <si>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</si>
  <si>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</si>
  <si>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</si>
  <si>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</si>
  <si>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</si>
  <si>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</si>
  <si>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</si>
  <si>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</si>
  <si>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</si>
  <si>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</si>
  <si>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</si>
  <si>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</si>
  <si>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</si>
  <si>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</si>
  <si>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</si>
  <si>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</si>
  <si>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</si>
  <si>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</si>
  <si>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</si>
  <si>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</si>
  <si>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</si>
  <si>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</si>
  <si>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</si>
  <si>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</si>
  <si>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</si>
  <si>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</si>
  <si>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</si>
  <si>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</si>
  <si>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</si>
  <si>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</si>
  <si>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</si>
  <si>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</si>
  <si>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</si>
  <si>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</si>
  <si>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</si>
  <si>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</si>
  <si>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</si>
  <si>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</si>
  <si>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</si>
  <si>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</si>
  <si>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</si>
  <si>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</si>
  <si>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</si>
  <si>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</si>
  <si>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</si>
  <si>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</si>
  <si>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</si>
  <si>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</si>
  <si>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</si>
  <si>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</si>
  <si>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</si>
  <si>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</si>
  <si>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</si>
  <si>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</si>
  <si>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</si>
  <si>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</si>
  <si>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</si>
  <si>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</si>
  <si>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</si>
  <si>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</si>
  <si>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</si>
  <si>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</si>
  <si>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</si>
  <si>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</si>
  <si>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</si>
  <si>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</si>
  <si>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</si>
  <si>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</si>
  <si>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</si>
  <si>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</si>
  <si>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</si>
  <si>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</si>
  <si>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</si>
  <si>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</si>
  <si>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</si>
  <si>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</si>
  <si>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</si>
  <si>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</si>
  <si>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</si>
  <si>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</si>
  <si>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</si>
  <si>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</si>
  <si>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</si>
  <si>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</si>
  <si>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</si>
  <si>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</si>
  <si>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</si>
  <si>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</si>
  <si>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</si>
  <si>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</si>
  <si>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</si>
  <si>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</si>
  <si>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</si>
  <si>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</si>
  <si>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</si>
  <si>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</si>
  <si>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</si>
  <si>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</si>
  <si>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</si>
  <si>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</si>
  <si>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</si>
  <si>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</si>
  <si>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</si>
  <si>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</si>
  <si>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</si>
  <si>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</si>
  <si>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</si>
  <si>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</si>
  <si>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</si>
  <si>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</si>
  <si>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</si>
  <si>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</si>
  <si>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</si>
  <si>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</si>
  <si>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</si>
  <si>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</si>
  <si>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</si>
  <si>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</si>
  <si>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</si>
  <si>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</si>
  <si>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</si>
  <si>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</si>
  <si>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</si>
  <si>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</si>
  <si>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</si>
  <si>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</si>
  <si>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</si>
  <si>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</si>
  <si>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</si>
  <si>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</si>
  <si>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</si>
  <si>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</si>
  <si>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</si>
  <si>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</si>
  <si>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</si>
  <si>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</si>
  <si>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</si>
  <si>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</si>
  <si>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</si>
  <si>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</si>
  <si>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</si>
  <si>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</si>
  <si>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</si>
  <si>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</si>
  <si>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</si>
  <si>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</si>
  <si>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</si>
  <si>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</si>
  <si>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</si>
  <si>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</si>
  <si>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</si>
  <si>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</si>
  <si>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</si>
  <si>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</si>
  <si>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</si>
  <si>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</si>
  <si>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</si>
  <si>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</si>
  <si>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</si>
  <si>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</si>
  <si>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</si>
  <si>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</si>
  <si>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</si>
  <si>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</si>
  <si>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</si>
  <si>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</si>
  <si>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</si>
  <si>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</si>
  <si>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</si>
  <si>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</si>
  <si>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</si>
  <si>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</si>
  <si>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</si>
  <si>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</si>
  <si>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</si>
  <si>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</si>
  <si>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</si>
  <si>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</si>
  <si>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</si>
  <si>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</si>
  <si>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</si>
  <si>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</si>
  <si>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</si>
  <si>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</si>
  <si>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</si>
  <si>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</si>
  <si>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</si>
  <si>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</si>
  <si>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</si>
  <si>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</si>
  <si>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</si>
  <si>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</si>
  <si>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</si>
  <si>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</si>
  <si>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</si>
  <si>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</si>
  <si>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</si>
  <si>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</si>
  <si>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</si>
  <si>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</si>
  <si>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</si>
  <si>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</si>
  <si>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</si>
  <si>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</si>
  <si>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</si>
  <si>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</si>
  <si>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</si>
  <si>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</si>
  <si>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</si>
  <si>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</si>
  <si>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</si>
  <si>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</si>
  <si>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</si>
  <si>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</si>
  <si>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</si>
  <si>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</si>
  <si>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</si>
  <si>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</si>
  <si>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</si>
  <si>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</si>
  <si>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</si>
  <si>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</si>
  <si>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</si>
  <si>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</si>
  <si>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</si>
  <si>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</si>
  <si>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</si>
  <si>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</si>
  <si>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</si>
  <si>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</si>
  <si>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</si>
  <si>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</si>
  <si>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</si>
  <si>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</si>
  <si>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</si>
  <si>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</si>
  <si>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</si>
  <si>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</si>
  <si>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</si>
  <si>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</si>
  <si>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</si>
  <si>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</si>
  <si>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</si>
  <si>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</si>
  <si>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</si>
  <si>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</si>
  <si>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</si>
  <si>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</si>
  <si>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</si>
  <si>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</si>
  <si>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</si>
  <si>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</si>
  <si>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</si>
  <si>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</si>
  <si>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</si>
  <si>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</si>
  <si>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</si>
  <si>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</si>
  <si>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</si>
  <si>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</si>
  <si>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</si>
  <si>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</si>
  <si>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</si>
  <si>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</si>
  <si>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</si>
  <si>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</si>
  <si>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</si>
  <si>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</si>
  <si>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</si>
  <si>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</si>
  <si>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</si>
  <si>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</si>
  <si>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</si>
  <si>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</si>
  <si>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</si>
  <si>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</si>
  <si>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</si>
  <si>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</si>
  <si>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</si>
  <si>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</si>
  <si>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</si>
  <si>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</si>
  <si>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</si>
  <si>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</si>
  <si>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</si>
  <si>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</si>
  <si>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</si>
  <si>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</si>
  <si>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</si>
  <si>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</si>
  <si>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</si>
  <si>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</si>
  <si>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</si>
  <si>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</si>
  <si>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</si>
  <si>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</si>
  <si>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</si>
  <si>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</si>
  <si>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</si>
  <si>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</si>
  <si>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</si>
  <si>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</si>
  <si>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</si>
  <si>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</si>
  <si>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</si>
  <si>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</si>
  <si>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</si>
  <si>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</si>
  <si>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</si>
  <si>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</si>
  <si>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</si>
  <si>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</si>
  <si>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</si>
  <si>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</si>
  <si>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</si>
  <si>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</si>
  <si>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</si>
  <si>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</si>
  <si>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</si>
  <si>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</si>
  <si>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</si>
  <si>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</si>
  <si>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</si>
  <si>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</si>
  <si>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</si>
  <si>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</si>
  <si>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</si>
  <si>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</si>
  <si>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</si>
  <si>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</si>
  <si>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</si>
  <si>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</si>
  <si>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</si>
  <si>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</si>
  <si>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</si>
  <si>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</si>
  <si>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</si>
  <si>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</si>
  <si>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</si>
  <si>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</si>
  <si>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</si>
  <si>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</si>
  <si>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</si>
  <si>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</si>
  <si>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</si>
  <si>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</si>
  <si>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</si>
  <si>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</si>
  <si>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</si>
  <si>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</si>
  <si>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</si>
  <si>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</si>
  <si>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</si>
  <si>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</si>
  <si>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</si>
  <si>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</si>
  <si>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</si>
  <si>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</si>
  <si>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</si>
  <si>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</si>
  <si>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</si>
  <si>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</si>
  <si>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</si>
  <si>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</si>
  <si>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</si>
  <si>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</si>
  <si>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</si>
  <si>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</si>
  <si>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</si>
  <si>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</si>
  <si>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</si>
  <si>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</si>
  <si>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</si>
  <si>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</si>
  <si>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</si>
  <si>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</si>
  <si>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</si>
  <si>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</si>
  <si>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</si>
  <si>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</si>
  <si>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</si>
  <si>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</si>
  <si>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</si>
  <si>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</si>
  <si>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</si>
  <si>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</si>
  <si>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</si>
  <si>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</si>
  <si>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</si>
  <si>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</si>
  <si>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</si>
  <si>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</si>
  <si>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</si>
  <si>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</si>
  <si>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</si>
  <si>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</si>
  <si>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</si>
  <si>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</si>
  <si>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</si>
  <si>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</si>
  <si>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</si>
  <si>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</si>
  <si>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</si>
  <si>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</si>
  <si>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</si>
  <si>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</si>
  <si>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</si>
  <si>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</si>
  <si>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</si>
  <si>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</si>
  <si>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</si>
  <si>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</si>
  <si>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</si>
  <si>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</si>
  <si>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</si>
  <si>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</si>
  <si>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</si>
  <si>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</si>
  <si>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</si>
  <si>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</si>
  <si>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</si>
  <si>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</si>
  <si>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</si>
  <si>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</si>
  <si>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</si>
  <si>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</si>
  <si>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</si>
  <si>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</si>
  <si>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</si>
  <si>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</si>
  <si>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</si>
  <si>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</si>
  <si>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</si>
  <si>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</si>
  <si>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</si>
  <si>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</si>
  <si>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</si>
  <si>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</si>
  <si>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</si>
  <si>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</si>
  <si>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</si>
  <si>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</si>
  <si>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</si>
  <si>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</si>
  <si>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</si>
  <si>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</si>
  <si>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</si>
  <si>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</si>
  <si>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</si>
  <si>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</si>
  <si>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</si>
  <si>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</si>
  <si>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</si>
  <si>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</si>
  <si>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</si>
  <si>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</si>
  <si>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</si>
  <si>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</si>
  <si>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</si>
  <si>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</si>
  <si>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</si>
  <si>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</si>
  <si>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</si>
  <si>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</si>
  <si>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</si>
  <si>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</si>
  <si>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</si>
  <si>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</si>
  <si>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</si>
  <si>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</si>
  <si>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</si>
  <si>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</si>
  <si>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</si>
  <si>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</si>
  <si>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</si>
  <si>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</si>
  <si>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</si>
  <si>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</si>
  <si>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</si>
  <si>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</si>
  <si>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</si>
  <si>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</si>
  <si>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</si>
  <si>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</si>
  <si>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</si>
  <si>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</si>
  <si>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</si>
  <si>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</si>
  <si>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</si>
  <si>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</si>
  <si>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</si>
  <si>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</si>
  <si>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</si>
  <si>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</si>
  <si>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</si>
  <si>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</si>
  <si>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</si>
  <si>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</si>
  <si>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</si>
  <si>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</si>
  <si>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</si>
  <si>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</si>
  <si>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</si>
  <si>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</si>
  <si>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</si>
  <si>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</si>
  <si>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</si>
  <si>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</si>
  <si>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</si>
  <si>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</si>
  <si>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</si>
  <si>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</si>
  <si>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</si>
  <si>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</si>
  <si>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</si>
  <si>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</si>
  <si>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</si>
  <si>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</si>
  <si>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</si>
  <si>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</si>
  <si>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</si>
  <si>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</si>
  <si>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</si>
  <si>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</si>
  <si>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</si>
  <si>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</si>
  <si>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</si>
  <si>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</si>
  <si>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</si>
  <si>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</si>
  <si>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</si>
  <si>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</si>
  <si>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</si>
  <si>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</si>
  <si>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</si>
  <si>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</si>
  <si>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</si>
  <si>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</si>
  <si>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</si>
  <si>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</si>
  <si>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</si>
  <si>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</si>
  <si>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</si>
  <si>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</si>
  <si>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</si>
  <si>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</si>
  <si>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</si>
  <si>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</si>
  <si>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</si>
  <si>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</si>
  <si>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</si>
  <si>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</si>
  <si>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</si>
  <si>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</si>
  <si>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</si>
  <si>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</si>
  <si>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</si>
  <si>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</si>
  <si>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</si>
  <si>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</si>
  <si>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</si>
  <si>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</si>
  <si>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</si>
  <si>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</si>
  <si>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</si>
  <si>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</si>
  <si>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</si>
  <si>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</si>
  <si>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</si>
  <si>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</si>
  <si>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</si>
  <si>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</si>
  <si>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</si>
  <si>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</si>
  <si>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</si>
  <si>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</si>
  <si>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</si>
  <si>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</si>
  <si>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</si>
  <si>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</si>
  <si>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</si>
  <si>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</si>
  <si>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</si>
  <si>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</si>
  <si>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</si>
  <si>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</si>
  <si>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</si>
  <si>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</si>
  <si>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</si>
  <si>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</si>
  <si>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</si>
  <si>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</si>
  <si>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</si>
  <si>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</si>
  <si>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</si>
  <si>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</si>
  <si>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</si>
  <si>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</si>
  <si>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</si>
  <si>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</si>
  <si>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</si>
  <si>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</si>
  <si>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</si>
  <si>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</si>
  <si>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</si>
  <si>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</si>
  <si>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</si>
  <si>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</si>
  <si>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</si>
  <si>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</si>
  <si>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</si>
  <si>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</si>
  <si>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</si>
  <si>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</si>
  <si>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</si>
  <si>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</si>
  <si>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</si>
  <si>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</si>
  <si>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</si>
  <si>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</si>
  <si>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</si>
  <si>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</si>
  <si>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</si>
  <si>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</si>
  <si>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</si>
  <si>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</si>
  <si>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</si>
  <si>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</si>
  <si>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</si>
  <si>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</si>
  <si>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</si>
  <si>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</si>
  <si>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</si>
  <si>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</si>
  <si>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</si>
  <si>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</si>
  <si>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</si>
  <si>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</si>
  <si>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</si>
  <si>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</si>
  <si>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</si>
  <si>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</si>
  <si>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</si>
  <si>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</si>
  <si>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</si>
  <si>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</si>
  <si>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</si>
  <si>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</si>
  <si>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</si>
  <si>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</si>
  <si>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</si>
  <si>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</si>
  <si>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</si>
  <si>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</si>
  <si>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</si>
  <si>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</si>
  <si>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</si>
  <si>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</si>
  <si>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</si>
  <si>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</si>
  <si>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</si>
  <si>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</si>
  <si>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</si>
  <si>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</si>
  <si>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</si>
  <si>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</si>
  <si>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</si>
  <si>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</si>
  <si>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</si>
  <si>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</si>
  <si>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</si>
  <si>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</si>
  <si>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</si>
  <si>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</si>
  <si>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</si>
  <si>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</si>
  <si>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</si>
  <si>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</si>
  <si>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</si>
  <si>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</si>
  <si>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</si>
  <si>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</si>
  <si>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</si>
  <si>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</si>
  <si>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</si>
  <si>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</si>
  <si>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</si>
  <si>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</si>
  <si>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</si>
  <si>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</si>
  <si>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</si>
  <si>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</si>
  <si>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</si>
  <si>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</si>
  <si>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</si>
  <si>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</si>
  <si>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</si>
  <si>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</si>
  <si>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</si>
  <si>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</si>
  <si>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</si>
  <si>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</si>
  <si>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</si>
  <si>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</si>
  <si>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</si>
  <si>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</si>
  <si>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</si>
  <si>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</si>
  <si>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</si>
  <si>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</si>
  <si>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</si>
  <si>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</si>
  <si>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</si>
  <si>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</si>
  <si>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</si>
  <si>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</si>
  <si>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</si>
  <si>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</si>
  <si>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</si>
  <si>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</si>
  <si>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</si>
  <si>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</si>
  <si>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</si>
  <si>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</si>
  <si>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</si>
  <si>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</si>
  <si>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</si>
  <si>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</si>
  <si>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</si>
  <si>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</si>
  <si>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</si>
  <si>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</si>
  <si>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</si>
  <si>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</si>
  <si>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</si>
  <si>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</si>
  <si>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</si>
  <si>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</si>
  <si>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</si>
  <si>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</si>
  <si>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</si>
  <si>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</si>
  <si>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</si>
  <si>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</si>
  <si>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</si>
  <si>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</si>
  <si>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</si>
  <si>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</si>
  <si>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</si>
  <si>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</si>
  <si>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</si>
  <si>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</si>
  <si>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</si>
  <si>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</si>
  <si>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</si>
  <si>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</si>
  <si>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</si>
  <si>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</si>
  <si>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</si>
  <si>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</si>
  <si>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</si>
  <si>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</si>
  <si>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</si>
  <si>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</si>
  <si>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</si>
  <si>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</si>
  <si>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</si>
  <si>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</si>
  <si>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</si>
  <si>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</si>
  <si>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</si>
  <si>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</si>
  <si>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</si>
  <si>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</si>
  <si>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</si>
  <si>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</si>
  <si>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</si>
  <si>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</si>
  <si>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</si>
  <si>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</si>
  <si>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</si>
  <si>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</si>
  <si>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</si>
  <si>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</si>
  <si>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</si>
  <si>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</si>
  <si>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</si>
  <si>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</si>
  <si>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</si>
  <si>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</si>
  <si>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</si>
  <si>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</si>
  <si>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</si>
  <si>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</si>
  <si>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</si>
  <si>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</si>
  <si>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</si>
  <si>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</si>
  <si>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</si>
  <si>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</si>
  <si>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</si>
  <si>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</si>
  <si>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</si>
  <si>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</si>
  <si>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</si>
  <si>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</si>
  <si>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</si>
  <si>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</si>
  <si>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</si>
  <si>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</si>
  <si>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</si>
  <si>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</si>
  <si>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</si>
  <si>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</si>
  <si>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</si>
  <si>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</si>
  <si>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</si>
  <si>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</si>
  <si>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</si>
  <si>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</si>
  <si>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</si>
  <si>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</si>
  <si>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</si>
  <si>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</si>
  <si>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</si>
  <si>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</si>
  <si>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</si>
  <si>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</si>
  <si>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</si>
  <si>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</si>
  <si>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</si>
  <si>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</si>
  <si>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</si>
  <si>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</si>
  <si>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</si>
  <si>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</si>
  <si>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</si>
  <si>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</si>
  <si>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</si>
  <si>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</si>
  <si>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</si>
  <si>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</si>
  <si>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</si>
  <si>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</si>
  <si>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</si>
  <si>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</si>
  <si>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</si>
  <si>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</si>
  <si>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</si>
  <si>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</si>
  <si>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</si>
  <si>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</si>
  <si>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</si>
  <si>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</si>
  <si>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</si>
  <si>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</si>
  <si>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</si>
  <si>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</si>
  <si>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</si>
  <si>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</si>
  <si>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</si>
  <si>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</si>
  <si>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</si>
  <si>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</si>
  <si>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</si>
  <si>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</si>
  <si>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</si>
  <si>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</si>
  <si>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</si>
  <si>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</si>
  <si>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</si>
  <si>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</si>
  <si>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</si>
  <si>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</si>
  <si>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</si>
  <si>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</si>
  <si>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</si>
  <si>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</si>
  <si>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</si>
  <si>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</si>
  <si>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</si>
  <si>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</si>
  <si>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</si>
  <si>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</si>
  <si>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</si>
  <si>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</si>
  <si>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</si>
  <si>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</si>
  <si>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</si>
  <si>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</si>
  <si>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</si>
  <si>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</si>
  <si>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</si>
  <si>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</si>
  <si>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</si>
  <si>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</si>
  <si>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</si>
  <si>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</si>
  <si>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</si>
  <si>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</si>
  <si>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</si>
  <si>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</si>
  <si>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</si>
  <si>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</si>
  <si>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</si>
  <si>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</si>
  <si>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</si>
  <si>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</si>
  <si>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</si>
  <si>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</si>
  <si>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</si>
  <si>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</si>
  <si>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</si>
  <si>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</si>
  <si>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</si>
  <si>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</si>
  <si>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</si>
  <si>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</si>
  <si>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</si>
  <si>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</si>
  <si>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</si>
  <si>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</si>
  <si>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</si>
  <si>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</si>
  <si>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</si>
  <si>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</si>
  <si>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</si>
  <si>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</si>
  <si>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</si>
  <si>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</si>
  <si>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</si>
  <si>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</si>
  <si>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</si>
  <si>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</si>
  <si>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</si>
  <si>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</si>
  <si>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</si>
  <si>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</si>
  <si>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</si>
  <si>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</si>
  <si>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</si>
  <si>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</si>
  <si>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</si>
  <si>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</si>
  <si>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</si>
  <si>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</si>
  <si>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</si>
  <si>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</si>
  <si>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</si>
  <si>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</si>
  <si>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</si>
  <si>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</si>
  <si>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</si>
  <si>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</si>
  <si>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</si>
  <si>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</si>
  <si>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</si>
  <si>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</si>
  <si>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</si>
  <si>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</si>
  <si>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</si>
  <si>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</si>
  <si>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</si>
  <si>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</si>
  <si>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</si>
  <si>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</si>
  <si>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</si>
  <si>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</si>
  <si>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</si>
  <si>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</si>
  <si>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</si>
  <si>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</si>
  <si>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</si>
  <si>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</si>
  <si>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</si>
  <si>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</si>
  <si>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</si>
  <si>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</si>
  <si>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</si>
  <si>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</si>
  <si>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</si>
  <si>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</si>
  <si>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</si>
  <si>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</si>
  <si>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</si>
  <si>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</si>
  <si>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</si>
  <si>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</si>
  <si>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</si>
  <si>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</si>
  <si>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</si>
  <si>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</si>
  <si>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</si>
  <si>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</si>
  <si>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</si>
  <si>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</si>
  <si>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</si>
  <si>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</si>
  <si>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</si>
  <si>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</si>
  <si>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</si>
  <si>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</si>
  <si>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</si>
  <si>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</si>
  <si>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</si>
  <si>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</si>
  <si>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</si>
  <si>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</si>
  <si>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</si>
  <si>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</si>
  <si>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</si>
  <si>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</si>
  <si>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</si>
  <si>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</si>
  <si>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</si>
  <si>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</si>
  <si>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</si>
  <si>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</si>
  <si>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</si>
  <si>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</si>
  <si>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</si>
  <si>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</si>
  <si>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</si>
  <si>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</si>
  <si>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</si>
  <si>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</si>
  <si>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</si>
  <si>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</si>
  <si>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</si>
  <si>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</si>
  <si>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</si>
  <si>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</si>
  <si>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</si>
  <si>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</si>
  <si>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</si>
  <si>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</si>
  <si>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</si>
  <si>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</si>
  <si>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</si>
  <si>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</si>
  <si>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</si>
  <si>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</si>
  <si>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</si>
  <si>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</si>
  <si>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</si>
  <si>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</si>
  <si>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</si>
  <si>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</si>
  <si>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</si>
  <si>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</si>
  <si>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</si>
  <si>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</si>
  <si>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</si>
  <si>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</si>
  <si>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</si>
  <si>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</si>
  <si>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</si>
  <si>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</si>
  <si>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</si>
  <si>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</si>
  <si>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</si>
  <si>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</si>
  <si>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</si>
  <si>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</si>
  <si>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</si>
  <si>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</si>
  <si>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</si>
  <si>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</si>
  <si>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</si>
  <si>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</si>
  <si>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</si>
  <si>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</si>
  <si>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</si>
  <si>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</si>
  <si>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</si>
  <si>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</si>
  <si>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</si>
  <si>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</si>
  <si>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</si>
  <si>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</si>
  <si>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</si>
  <si>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</si>
  <si>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</si>
  <si>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</si>
  <si>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</si>
  <si>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</si>
  <si>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</si>
  <si>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</si>
  <si>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</si>
  <si>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</si>
  <si>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</si>
  <si>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</si>
  <si>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</si>
  <si>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</si>
  <si>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</si>
  <si>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</si>
  <si>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</si>
  <si>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</si>
  <si>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</si>
  <si>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</si>
  <si>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</si>
  <si>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</si>
  <si>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</si>
  <si>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</si>
  <si>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</si>
  <si>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</si>
  <si>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</si>
  <si>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</si>
  <si>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</si>
  <si>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</si>
  <si>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</si>
  <si>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</si>
  <si>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</si>
  <si>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</si>
  <si>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</si>
  <si>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</si>
  <si>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</si>
  <si>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</si>
  <si>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</si>
  <si>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</si>
  <si>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</si>
  <si>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</si>
  <si>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</si>
  <si>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</si>
  <si>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</si>
  <si>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</si>
  <si>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</si>
  <si>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</si>
  <si>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</si>
  <si>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</si>
  <si>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</si>
  <si>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</si>
  <si>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</si>
  <si>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</si>
  <si>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</si>
  <si>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</si>
  <si>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</si>
  <si>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</si>
  <si>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</si>
  <si>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</si>
  <si>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</si>
  <si>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</si>
  <si>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</si>
  <si>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</si>
  <si>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</si>
  <si>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</si>
  <si>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</si>
  <si>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</si>
  <si>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</si>
  <si>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</si>
  <si>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</si>
  <si>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</si>
  <si>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</si>
  <si>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</si>
  <si>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</si>
  <si>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</si>
  <si>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</si>
  <si>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</si>
  <si>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</si>
  <si>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</si>
  <si>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</si>
  <si>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</si>
  <si>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</si>
  <si>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</si>
  <si>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</si>
  <si>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</si>
  <si>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</si>
  <si>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</si>
  <si>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</si>
  <si>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</si>
  <si>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</si>
  <si>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</si>
  <si>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</si>
  <si>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</si>
  <si>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</si>
  <si>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</si>
  <si>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</si>
  <si>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</si>
  <si>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</si>
  <si>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</si>
  <si>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</si>
  <si>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</si>
  <si>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</si>
  <si>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</si>
  <si>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</si>
  <si>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</si>
  <si>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</si>
  <si>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</si>
  <si>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</si>
  <si>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</si>
  <si>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</si>
  <si>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</si>
  <si>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</si>
  <si>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</si>
  <si>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</si>
  <si>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</si>
  <si>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</si>
  <si>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</si>
  <si>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</si>
  <si>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</si>
  <si>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</si>
  <si>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</si>
  <si>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</si>
  <si>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</si>
  <si>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</si>
  <si>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</si>
  <si>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</si>
  <si>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</si>
  <si>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</si>
  <si>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</si>
  <si>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</si>
  <si>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</si>
  <si>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</si>
  <si>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</si>
  <si>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</si>
  <si>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</si>
  <si>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</si>
  <si>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</si>
  <si>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</si>
  <si>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</si>
  <si>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</si>
  <si>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</si>
  <si>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</si>
  <si>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</si>
  <si>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</si>
  <si>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</si>
  <si>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</si>
  <si>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</si>
  <si>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</si>
  <si>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</si>
  <si>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</si>
  <si>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</si>
  <si>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</si>
  <si>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</si>
  <si>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</si>
  <si>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</si>
  <si>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</si>
  <si>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</si>
  <si>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</si>
  <si>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</si>
  <si>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</si>
  <si>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</si>
  <si>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</si>
  <si>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</si>
  <si>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</si>
  <si>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</si>
  <si>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</si>
  <si>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</si>
  <si>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</si>
  <si>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</si>
  <si>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</si>
  <si>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</si>
  <si>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</si>
  <si>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</si>
  <si>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</si>
  <si>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</si>
  <si>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</si>
  <si>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</si>
  <si>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</si>
  <si>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</si>
  <si>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</si>
  <si>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</si>
  <si>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</si>
  <si>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</si>
  <si>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</si>
  <si>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</si>
  <si>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</si>
  <si>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</si>
  <si>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</si>
  <si>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</si>
  <si>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</si>
  <si>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</si>
  <si>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</si>
  <si>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</si>
  <si>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</si>
  <si>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</si>
  <si>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</si>
  <si>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</si>
  <si>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</si>
  <si>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</si>
  <si>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</si>
  <si>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</si>
  <si>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</si>
  <si>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</si>
  <si>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</si>
  <si>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</si>
  <si>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</si>
  <si>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</si>
  <si>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</si>
  <si>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</si>
  <si>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</si>
  <si>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</si>
  <si>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</si>
  <si>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</si>
  <si>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</si>
  <si>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</si>
  <si>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</si>
  <si>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</si>
  <si>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</si>
  <si>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</si>
  <si>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</si>
  <si>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</si>
  <si>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</si>
  <si>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</si>
  <si>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</si>
  <si>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</si>
  <si>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</si>
  <si>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</si>
  <si>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</si>
  <si>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</si>
  <si>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</si>
  <si>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</si>
  <si>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</si>
  <si>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</si>
  <si>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</si>
  <si>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</si>
  <si>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</si>
  <si>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</si>
  <si>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</si>
  <si>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</si>
  <si>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</si>
  <si>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</si>
  <si>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</si>
  <si>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</si>
  <si>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</si>
  <si>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</si>
  <si>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</si>
  <si>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</si>
  <si>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</si>
  <si>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</si>
  <si>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</si>
  <si>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</si>
  <si>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</si>
  <si>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</si>
  <si>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</si>
  <si>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</si>
  <si>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</si>
  <si>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</si>
  <si>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</si>
  <si>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</si>
  <si>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</si>
  <si>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</si>
  <si>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</si>
  <si>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</si>
  <si>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</si>
  <si>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</si>
  <si>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</si>
  <si>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</si>
  <si>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</si>
  <si>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</si>
  <si>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</si>
  <si>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</si>
  <si>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</si>
  <si>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</si>
  <si>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</si>
  <si>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</si>
  <si>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</si>
  <si>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</si>
  <si>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</si>
  <si>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</si>
  <si>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</si>
  <si>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</si>
  <si>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</si>
  <si>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</si>
  <si>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</si>
  <si>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</si>
  <si>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</si>
  <si>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</si>
  <si>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</si>
  <si>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</si>
  <si>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</si>
  <si>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</si>
  <si>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</si>
  <si>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</si>
  <si>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</si>
  <si>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</si>
  <si>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</si>
  <si>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</si>
  <si>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</si>
  <si>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</si>
  <si>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</si>
  <si>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</si>
  <si>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</si>
  <si>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</si>
  <si>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</si>
  <si>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</si>
  <si>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</si>
  <si>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</si>
  <si>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</si>
  <si>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</si>
  <si>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</si>
  <si>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</si>
  <si>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</si>
  <si>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</si>
  <si>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</si>
  <si>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</si>
  <si>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</si>
  <si>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</si>
  <si>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</si>
  <si>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</si>
  <si>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</si>
  <si>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</si>
  <si>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</si>
  <si>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</si>
  <si>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</si>
  <si>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</si>
  <si>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</si>
  <si>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</si>
  <si>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</si>
  <si>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</si>
  <si>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</si>
  <si>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</si>
  <si>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</si>
  <si>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</si>
  <si>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</si>
  <si>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</si>
  <si>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</si>
  <si>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</si>
  <si>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</si>
  <si>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</si>
  <si>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</si>
  <si>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</si>
  <si>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</si>
  <si>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</si>
  <si>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</si>
  <si>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</si>
  <si>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</si>
  <si>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</si>
  <si>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</si>
  <si>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</si>
  <si>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</si>
  <si>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</si>
  <si>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</si>
  <si>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</si>
  <si>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</si>
  <si>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</si>
  <si>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</si>
  <si>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</si>
  <si>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</si>
  <si>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</si>
  <si>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</si>
  <si>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</si>
  <si>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</si>
  <si>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</si>
  <si>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</si>
  <si>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</si>
  <si>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</si>
  <si>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</si>
  <si>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</si>
  <si>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</si>
  <si>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</si>
  <si>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</si>
  <si>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</si>
  <si>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</si>
  <si>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</si>
  <si>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</si>
  <si>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</si>
  <si>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</si>
  <si>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</si>
  <si>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</si>
  <si>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</si>
  <si>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</si>
  <si>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</si>
  <si>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</si>
  <si>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</si>
  <si>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</si>
  <si>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</si>
  <si>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</si>
  <si>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</si>
  <si>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</si>
  <si>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</si>
  <si>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</si>
  <si>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</si>
  <si>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</si>
  <si>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</si>
  <si>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</si>
  <si>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</si>
  <si>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</si>
  <si>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</si>
  <si>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</si>
  <si>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</si>
  <si>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</si>
  <si>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</si>
  <si>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</si>
  <si>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</si>
  <si>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</si>
  <si>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</si>
  <si>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</si>
  <si>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</si>
  <si>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</si>
  <si>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</si>
  <si>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</si>
  <si>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</si>
  <si>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</si>
  <si>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</si>
  <si>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</si>
  <si>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</si>
  <si>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</si>
  <si>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</si>
  <si>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</si>
  <si>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</si>
  <si>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</si>
  <si>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</si>
  <si>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</si>
  <si>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</si>
  <si>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</si>
  <si>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</si>
  <si>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</si>
  <si>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</si>
  <si>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</si>
  <si>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</si>
  <si>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</si>
  <si>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</si>
  <si>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</si>
  <si>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</si>
  <si>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</si>
  <si>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</si>
  <si>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</si>
  <si>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</si>
  <si>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</si>
  <si>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</si>
  <si>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</si>
  <si>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</si>
  <si>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</si>
  <si>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</si>
  <si>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</si>
  <si>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</si>
  <si>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</si>
  <si>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</si>
  <si>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</si>
  <si>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</si>
  <si>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</si>
  <si>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</si>
  <si>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</si>
  <si>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</si>
  <si>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</si>
  <si>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</si>
  <si>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</si>
  <si>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</si>
  <si>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</si>
  <si>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</si>
  <si>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</si>
  <si>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</si>
  <si>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</si>
  <si>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</si>
  <si>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</si>
  <si>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</si>
  <si>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</si>
  <si>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</si>
  <si>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</si>
  <si>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</si>
  <si>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</si>
  <si>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</si>
  <si>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</si>
  <si>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</si>
  <si>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</si>
  <si>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</si>
  <si>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</si>
  <si>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</si>
  <si>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</si>
  <si>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</si>
  <si>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</si>
  <si>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</si>
  <si>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</si>
  <si>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</si>
  <si>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</si>
  <si>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</si>
  <si>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</si>
  <si>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</si>
  <si>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</si>
  <si>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</si>
  <si>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</si>
  <si>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</si>
  <si>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</si>
  <si>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</si>
  <si>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</si>
  <si>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</si>
  <si>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</si>
  <si>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</si>
  <si>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</si>
  <si>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</si>
  <si>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</si>
  <si>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</si>
  <si>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</si>
  <si>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</si>
  <si>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</si>
  <si>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</si>
  <si>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</si>
  <si>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</si>
  <si>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</si>
  <si>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</si>
  <si>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</si>
  <si>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</si>
  <si>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</si>
  <si>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</si>
  <si>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</si>
  <si>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</si>
  <si>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</si>
  <si>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</si>
  <si>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</si>
  <si>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</si>
  <si>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</si>
  <si>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</si>
  <si>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</si>
  <si>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</si>
  <si>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</si>
  <si>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</si>
  <si>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</si>
  <si>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</si>
  <si>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</si>
  <si>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</si>
  <si>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</si>
  <si>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</si>
  <si>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</si>
  <si>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</si>
  <si>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</si>
  <si>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</si>
  <si>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</si>
  <si>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</si>
  <si>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</si>
  <si>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</si>
  <si>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</si>
  <si>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</si>
  <si>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</si>
  <si>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</si>
  <si>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</si>
  <si>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</si>
  <si>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</si>
  <si>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</si>
  <si>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</si>
  <si>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</si>
  <si>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</si>
  <si>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</si>
  <si>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</si>
  <si>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</si>
  <si>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</si>
  <si>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</si>
  <si>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</si>
  <si>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</si>
  <si>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</si>
  <si>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</si>
  <si>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</si>
  <si>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</si>
  <si>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</si>
  <si>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</si>
  <si>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</si>
  <si>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</si>
  <si>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</si>
  <si>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</si>
  <si>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</si>
  <si>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</si>
  <si>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</si>
  <si>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</si>
  <si>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</si>
  <si>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</si>
  <si>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</si>
  <si>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</si>
  <si>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</si>
  <si>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</si>
  <si>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</si>
  <si>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</si>
  <si>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</si>
  <si>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</si>
  <si>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</si>
  <si>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</si>
  <si>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</si>
  <si>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</si>
  <si>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</si>
  <si>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</si>
  <si>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</si>
  <si>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</si>
  <si>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</si>
  <si>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</si>
  <si>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</si>
  <si>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</si>
  <si>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</si>
  <si>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</si>
  <si>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</si>
  <si>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</si>
  <si>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</si>
  <si>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</si>
  <si>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</si>
  <si>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</si>
  <si>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</si>
  <si>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</si>
  <si>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</si>
  <si>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</si>
  <si>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</si>
  <si>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</si>
  <si>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</si>
  <si>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</si>
  <si>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</si>
  <si>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</si>
  <si>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</si>
  <si>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</si>
  <si>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</si>
  <si>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</si>
  <si>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</si>
  <si>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</si>
  <si>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</si>
  <si>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</si>
  <si>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</si>
  <si>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</si>
  <si>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</si>
  <si>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</si>
  <si>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</si>
  <si>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</si>
  <si>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</si>
  <si>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</si>
  <si>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</si>
  <si>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</si>
  <si>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</si>
  <si>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</si>
  <si>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</si>
  <si>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</si>
  <si>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</si>
  <si>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</si>
  <si>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</si>
  <si>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</si>
  <si>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</si>
  <si>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</si>
  <si>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</si>
  <si>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</si>
  <si>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</si>
  <si>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</si>
  <si>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</si>
  <si>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</si>
  <si>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</si>
  <si>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</si>
  <si>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</si>
  <si>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</si>
  <si>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</si>
  <si>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</si>
  <si>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</si>
  <si>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</si>
  <si>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</si>
  <si>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</si>
  <si>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</si>
  <si>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</si>
  <si>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</si>
  <si>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</si>
  <si>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</si>
  <si>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</si>
  <si>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</si>
  <si>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</si>
  <si>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</si>
  <si>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</si>
  <si>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</si>
  <si>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</si>
  <si>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</si>
  <si>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</si>
  <si>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</si>
  <si>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</si>
  <si>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</si>
  <si>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</si>
  <si>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</si>
  <si>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</si>
  <si>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</si>
  <si>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</si>
  <si>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</si>
  <si>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</si>
  <si>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</si>
  <si>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</si>
  <si>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</si>
  <si>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</si>
  <si>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</si>
  <si>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</si>
  <si>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</si>
  <si>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</si>
  <si>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</si>
  <si>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</si>
  <si>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</si>
  <si>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</si>
  <si>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</si>
  <si>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</si>
  <si>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</si>
  <si>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</si>
  <si>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</si>
  <si>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</si>
  <si>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</si>
  <si>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</si>
  <si>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</si>
  <si>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</si>
  <si>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</si>
  <si>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</si>
  <si>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</si>
  <si>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</si>
  <si>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</si>
  <si>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</si>
  <si>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</si>
  <si>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</si>
  <si>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</si>
  <si>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</si>
  <si>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</si>
  <si>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</si>
  <si>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</si>
  <si>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</si>
  <si>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</si>
  <si>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</si>
  <si>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</si>
  <si>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</si>
  <si>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</si>
  <si>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</si>
  <si>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</si>
  <si>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</si>
  <si>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</si>
  <si>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</si>
  <si>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</si>
  <si>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</si>
  <si>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</si>
  <si>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</si>
  <si>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</si>
  <si>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</si>
  <si>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</si>
  <si>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</si>
  <si>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</si>
  <si>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</si>
  <si>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</si>
  <si>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</si>
  <si>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</si>
  <si>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</si>
  <si>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</si>
  <si>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</si>
  <si>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</si>
  <si>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</si>
  <si>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</si>
  <si>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</si>
  <si>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</si>
  <si>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</si>
  <si>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</si>
  <si>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</si>
  <si>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</si>
  <si>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</si>
  <si>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</si>
  <si>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</si>
  <si>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</si>
  <si>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</si>
  <si>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</si>
  <si>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</si>
  <si>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</si>
  <si>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</si>
  <si>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</si>
  <si>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</si>
  <si>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</si>
  <si>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</si>
  <si>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</si>
  <si>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</si>
  <si>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</si>
  <si>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</si>
  <si>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</si>
  <si>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</si>
  <si>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</si>
  <si>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</si>
  <si>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</si>
  <si>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</si>
  <si>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</si>
  <si>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</si>
  <si>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</si>
  <si>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</si>
  <si>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</si>
  <si>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</si>
  <si>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</si>
  <si>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</si>
  <si>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</si>
  <si>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</si>
  <si>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</si>
  <si>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</si>
  <si>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</si>
  <si>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</si>
  <si>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</si>
  <si>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</si>
  <si>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</si>
  <si>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</si>
  <si>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</si>
  <si>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</si>
  <si>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</si>
  <si>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</si>
  <si>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</si>
  <si>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</si>
  <si>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</si>
  <si>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</si>
  <si>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</si>
  <si>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</si>
  <si>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</si>
  <si>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</si>
  <si>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</si>
  <si>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</si>
  <si>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</si>
  <si>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</si>
  <si>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</si>
  <si>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</si>
  <si>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</si>
  <si>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</si>
  <si>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</si>
  <si>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</si>
  <si>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</si>
  <si>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</si>
  <si>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</si>
  <si>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</si>
  <si>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</si>
  <si>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</si>
  <si>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</si>
  <si>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</si>
  <si>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</si>
  <si>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</si>
  <si>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</si>
  <si>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</si>
  <si>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</si>
  <si>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</si>
  <si>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</si>
  <si>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</si>
  <si>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</si>
  <si>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</si>
  <si>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</si>
  <si>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</si>
  <si>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</si>
  <si>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</si>
  <si>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</si>
  <si>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</si>
  <si>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</si>
  <si>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</si>
  <si>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</si>
  <si>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</si>
  <si>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</si>
  <si>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</si>
  <si>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</si>
  <si>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</si>
  <si>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</si>
  <si>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</si>
  <si>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</si>
  <si>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</si>
  <si>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</si>
  <si>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</si>
  <si>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</si>
  <si>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</si>
  <si>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</si>
  <si>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</si>
  <si>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</si>
  <si>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</si>
  <si>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</si>
  <si>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</si>
  <si>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</si>
  <si>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</si>
  <si>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</si>
  <si>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</si>
  <si>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</si>
  <si>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</si>
  <si>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</si>
  <si>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</si>
  <si>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</si>
  <si>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</si>
  <si>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</si>
  <si>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</si>
  <si>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</si>
  <si>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</si>
  <si>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</si>
  <si>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</si>
  <si>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</si>
  <si>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</si>
  <si>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</si>
  <si>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</si>
  <si>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</si>
  <si>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</si>
  <si>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</si>
  <si>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</si>
  <si>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</si>
  <si>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</si>
  <si>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</si>
  <si>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</si>
  <si>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</si>
  <si>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</si>
  <si>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</si>
  <si>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</si>
  <si>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</si>
  <si>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</si>
  <si>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</si>
  <si>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</si>
  <si>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</si>
  <si>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</si>
  <si>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</si>
  <si>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</si>
  <si>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</si>
  <si>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</si>
  <si>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</si>
  <si>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</si>
  <si>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</si>
  <si>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</si>
  <si>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</si>
  <si>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</si>
  <si>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</si>
  <si>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</si>
  <si>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</si>
  <si>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</si>
  <si>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</si>
  <si>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</si>
  <si>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</si>
  <si>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</si>
  <si>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</si>
  <si>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</si>
  <si>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</si>
  <si>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</si>
  <si>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</si>
  <si>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</si>
  <si>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</si>
  <si>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</si>
  <si>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</si>
  <si>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</si>
  <si>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</si>
  <si>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</si>
  <si>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</si>
  <si>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</si>
  <si>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</si>
  <si>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</si>
  <si>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</si>
  <si>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</si>
  <si>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</si>
  <si>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</si>
  <si>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</si>
  <si>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</si>
  <si>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</si>
  <si>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</si>
  <si>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</si>
  <si>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</si>
  <si>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</si>
  <si>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</si>
  <si>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</si>
  <si>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</si>
  <si>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</si>
  <si>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</si>
  <si>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</si>
  <si>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</si>
  <si>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</si>
  <si>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</si>
  <si>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</si>
  <si>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</si>
  <si>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</si>
  <si>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</si>
  <si>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</si>
  <si>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</si>
  <si>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</si>
  <si>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</si>
  <si>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</si>
  <si>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</si>
  <si>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</si>
  <si>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</si>
  <si>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</si>
  <si>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</si>
  <si>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</si>
  <si>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</si>
  <si>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</si>
  <si>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</si>
  <si>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</si>
  <si>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</si>
  <si>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</si>
  <si>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</si>
  <si>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</si>
  <si>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</si>
  <si>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</si>
  <si>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</si>
  <si>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</si>
  <si>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</si>
  <si>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</si>
  <si>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</si>
  <si>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</si>
  <si>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</si>
  <si>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</si>
  <si>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</si>
  <si>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</si>
  <si>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</si>
  <si>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</si>
  <si>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</si>
  <si>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</si>
  <si>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</si>
  <si>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</si>
  <si>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</si>
  <si>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</si>
  <si>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</si>
  <si>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</si>
  <si>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</si>
  <si>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</si>
  <si>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</si>
  <si>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</si>
  <si>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</si>
  <si>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</si>
  <si>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</si>
  <si>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</si>
  <si>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</si>
  <si>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</si>
  <si>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</si>
  <si>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</si>
  <si>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</si>
  <si>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</si>
  <si>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</si>
  <si>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</si>
  <si>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</si>
  <si>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</si>
  <si>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</si>
  <si>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</si>
  <si>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</si>
  <si>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</si>
  <si>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</si>
  <si>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</si>
  <si>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</si>
  <si>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</si>
  <si>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</si>
  <si>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</si>
  <si>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</si>
  <si>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</si>
  <si>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</si>
  <si>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</si>
  <si>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</si>
  <si>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</si>
  <si>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</si>
  <si>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</si>
  <si>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</si>
  <si>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</si>
  <si>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</si>
  <si>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</si>
  <si>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</si>
  <si>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</si>
  <si>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</si>
  <si>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</si>
  <si>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</si>
  <si>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</si>
  <si>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</si>
  <si>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</si>
  <si>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</si>
  <si>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</si>
  <si>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</si>
  <si>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</si>
  <si>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</si>
  <si>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</si>
  <si>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</si>
  <si>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</si>
  <si>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</si>
  <si>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</si>
  <si>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</si>
  <si>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</si>
  <si>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</si>
  <si>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</si>
  <si>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</si>
  <si>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</si>
  <si>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</si>
  <si>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</si>
  <si>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</si>
  <si>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</si>
  <si>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</si>
  <si>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</si>
  <si>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</si>
  <si>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</si>
  <si>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</si>
  <si>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</si>
  <si>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</si>
  <si>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</si>
  <si>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</si>
  <si>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</si>
  <si>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</si>
  <si>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</si>
  <si>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</si>
  <si>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</si>
  <si>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</si>
  <si>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</si>
  <si>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</si>
  <si>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</si>
  <si>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</si>
  <si>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</si>
  <si>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</si>
  <si>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</si>
  <si>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</si>
  <si>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</si>
  <si>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</si>
  <si>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</si>
  <si>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</si>
  <si>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</si>
  <si>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</si>
  <si>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</si>
  <si>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</si>
  <si>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</si>
  <si>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</si>
  <si>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</si>
  <si>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</si>
  <si>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</si>
  <si>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</si>
  <si>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</si>
  <si>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</si>
  <si>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</si>
  <si>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</si>
  <si>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</si>
  <si>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</si>
  <si>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</si>
  <si>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</si>
  <si>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</si>
  <si>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</si>
  <si>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</si>
  <si>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</si>
  <si>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</si>
  <si>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</si>
  <si>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</si>
  <si>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</si>
  <si>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</si>
  <si>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</si>
  <si>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</si>
  <si>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</si>
  <si>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</si>
  <si>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</si>
  <si>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</si>
  <si>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</si>
  <si>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</si>
  <si>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</si>
  <si>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</si>
  <si>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</si>
  <si>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</si>
  <si>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</si>
  <si>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</si>
  <si>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</si>
  <si>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</si>
  <si>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</si>
  <si>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</si>
  <si>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</si>
  <si>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</si>
  <si>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</si>
  <si>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</si>
  <si>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</si>
  <si>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</si>
  <si>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</si>
  <si>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</si>
  <si>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</si>
  <si>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</si>
  <si>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</si>
  <si>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</si>
  <si>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</si>
  <si>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</si>
  <si>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</si>
  <si>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</si>
  <si>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</si>
  <si>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</si>
  <si>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</si>
  <si>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</si>
  <si>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</si>
  <si>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</si>
  <si>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</si>
  <si>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</si>
  <si>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</si>
  <si>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</si>
  <si>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</si>
  <si>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</si>
  <si>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</si>
  <si>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</si>
  <si>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</si>
  <si>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</si>
  <si>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</si>
  <si>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</si>
  <si>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</si>
  <si>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</si>
  <si>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</si>
  <si>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</si>
  <si>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</si>
  <si>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</si>
  <si>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</si>
  <si>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</si>
  <si>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</si>
  <si>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</si>
  <si>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</si>
  <si>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</si>
  <si>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</si>
  <si>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</si>
  <si>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</si>
  <si>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</si>
  <si>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</si>
  <si>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</si>
  <si>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</si>
  <si>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</si>
  <si>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</si>
  <si>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</si>
  <si>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</si>
  <si>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</si>
  <si>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</si>
  <si>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</si>
  <si>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</si>
  <si>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</si>
  <si>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</si>
  <si>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</si>
  <si>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</si>
  <si>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</si>
  <si>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</si>
  <si>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</si>
  <si>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</si>
  <si>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</si>
  <si>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</si>
  <si>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</si>
  <si>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</si>
  <si>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</si>
  <si>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</si>
  <si>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</si>
  <si>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</si>
  <si>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</si>
  <si>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</si>
  <si>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</si>
  <si>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</si>
  <si>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</si>
  <si>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</si>
  <si>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</si>
  <si>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</si>
  <si>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</si>
  <si>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</si>
  <si>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</si>
  <si>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</si>
  <si>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</si>
  <si>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</si>
  <si>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</si>
  <si>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</si>
  <si>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</si>
  <si>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</si>
  <si>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</si>
  <si>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</si>
  <si>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</si>
  <si>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</si>
  <si>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</si>
  <si>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</si>
  <si>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</si>
  <si>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</si>
  <si>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</si>
  <si>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</si>
  <si>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</si>
  <si>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</si>
  <si>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</si>
  <si>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</si>
  <si>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</si>
  <si>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</si>
  <si>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</si>
  <si>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</si>
  <si>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</si>
  <si>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</si>
  <si>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</si>
  <si>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</si>
  <si>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</si>
  <si>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</si>
  <si>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</si>
  <si>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</si>
  <si>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</si>
  <si>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</si>
  <si>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</si>
  <si>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</si>
  <si>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</si>
  <si>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</si>
  <si>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</si>
  <si>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</si>
  <si>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</si>
  <si>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</si>
  <si>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</si>
  <si>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</si>
  <si>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</si>
  <si>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</si>
  <si>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</si>
  <si>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</si>
  <si>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</si>
  <si>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</si>
  <si>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</si>
  <si>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</si>
  <si>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</si>
  <si>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</si>
  <si>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</si>
  <si>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</si>
  <si>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</si>
  <si>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</si>
  <si>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</si>
  <si>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</si>
  <si>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</si>
  <si>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</si>
  <si>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</si>
  <si>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</si>
  <si>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</si>
  <si>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76007282020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</si>
  <si>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</si>
  <si>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</si>
  <si>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</si>
  <si>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</si>
  <si>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</si>
  <si>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</si>
  <si>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</si>
  <si>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</si>
  <si>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</si>
  <si>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</si>
  <si>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</si>
  <si>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</si>
  <si>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</si>
  <si>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</si>
  <si>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</si>
  <si>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</si>
  <si>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</si>
  <si>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</si>
  <si>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</si>
  <si>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</si>
  <si>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</si>
  <si>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</si>
  <si>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TERESA DE JESUS HERNANDEZ SALGADO</t>
  </si>
  <si>
    <t>CL. 5 C. No. 42-23 CALI - VALLE</t>
  </si>
  <si>
    <t>3173790887</t>
  </si>
  <si>
    <t>CL. 5 C No. 42-23 CALI - VALLE</t>
  </si>
  <si>
    <t>f.fundacoba@hotmail.com</t>
  </si>
  <si>
    <t>TERESA  DE JESUS HERNANDEZ SALGADO</t>
  </si>
  <si>
    <t>AMUNAFRO</t>
  </si>
  <si>
    <t>C2005-007</t>
  </si>
  <si>
    <t>IMPLEMENTACION DE LA ATENCION INTEGRAL A LA PRIMERA INFANCIA DE LA POBLACION AFRODESCENDIENTE DE LOS MUNICIPIOS DE EL CHARCO, OLAYA HERRERA, TUMACO, BARBACOAS.</t>
  </si>
  <si>
    <t>C2006-0024</t>
  </si>
  <si>
    <t>C2008-012</t>
  </si>
  <si>
    <t>C2009-022</t>
  </si>
  <si>
    <t>C2011-036</t>
  </si>
  <si>
    <t>C2012-026</t>
  </si>
  <si>
    <t>2021-52-10001352</t>
  </si>
  <si>
    <t>CONTRIBUIR A LA RECUPERACIÓN DE NIÑOS Y NIÑAS MENORES DE 5 AÑOS CON DESNUTRICIÓN AGUDA Y AGUDA SEVERA, A TRAVÉS DE LA MODALIDAD DE CENTROS DE RECUPERACIÓN, NUTRICIONALES CON LA PARTICIPACIÓN ACTIVA DE LA FAMILIA Y LA COMUNIDAD Y LA ARTICULACIÓN DE LAS INSTITUCIONES DEL SISTEMA NACIONAL DE BIENESTAR FAMILIAR EN CONCORDANCIA CON LO ESTABLECIDO EN EL LINEAMIENTO TÉCNICO Y MANUAL OPERATIVO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</si>
</sst>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0" zoomScale="80" zoomScaleNormal="80" zoomScaleSheetLayoutView="40" zoomScalePageLayoutView="40" workbookViewId="0">
      <selection activeCell="N141" sqref="N14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2746</v>
      </c>
      <c r="D15" s="35"/>
      <c r="E15" s="35"/>
      <c r="F15" s="5"/>
      <c r="G15" s="32" t="s">
        <v>1168</v>
      </c>
      <c r="H15" s="103" t="s">
        <v>110</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805023177</v>
      </c>
      <c r="C20" s="5"/>
      <c r="D20" s="73"/>
      <c r="E20" s="5"/>
      <c r="F20" s="5"/>
      <c r="G20" s="5"/>
      <c r="H20" s="242"/>
      <c r="I20" s="148" t="s">
        <v>110</v>
      </c>
      <c r="J20" s="149" t="s">
        <v>782</v>
      </c>
      <c r="K20" s="150">
        <v>2301044877</v>
      </c>
      <c r="L20" s="151">
        <v>44193</v>
      </c>
      <c r="M20" s="151">
        <v>44561</v>
      </c>
      <c r="N20" s="134">
        <f>+(M20-L20)/30</f>
        <v>12.266666666666667</v>
      </c>
      <c r="O20" s="137"/>
      <c r="U20" s="133"/>
      <c r="V20" s="105">
        <f ca="1">NOW()</f>
        <v>44194.488999652778</v>
      </c>
      <c r="W20" s="105">
        <f ca="1">NOW()</f>
        <v>44194.488999652778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FUNDACOBA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2738</v>
      </c>
      <c r="C48" s="112" t="s">
        <v>32</v>
      </c>
      <c r="D48" s="121" t="s">
        <v>2739</v>
      </c>
      <c r="E48" s="144">
        <v>38363</v>
      </c>
      <c r="F48" s="144">
        <v>38909</v>
      </c>
      <c r="G48" s="159">
        <f>IF(AND(E48&lt;&gt;"",F48&lt;&gt;""),((F48-E48)/30),"")</f>
        <v>18.2</v>
      </c>
      <c r="H48" s="114" t="s">
        <v>2740</v>
      </c>
      <c r="I48" s="113" t="s">
        <v>110</v>
      </c>
      <c r="J48" s="113" t="s">
        <v>782</v>
      </c>
      <c r="K48" s="123">
        <v>41207780</v>
      </c>
      <c r="L48" s="115" t="s">
        <v>1148</v>
      </c>
      <c r="M48" s="117">
        <v>1</v>
      </c>
      <c r="N48" s="115" t="s">
        <v>27</v>
      </c>
      <c r="O48" s="115" t="s">
        <v>1148</v>
      </c>
      <c r="P48" s="78"/>
    </row>
    <row r="49" spans="1:16" s="6" customFormat="1" ht="24.75" customHeight="1" x14ac:dyDescent="0.25">
      <c r="A49" s="142">
        <v>2</v>
      </c>
      <c r="B49" s="122" t="s">
        <v>2738</v>
      </c>
      <c r="C49" s="112" t="s">
        <v>32</v>
      </c>
      <c r="D49" s="121" t="s">
        <v>2741</v>
      </c>
      <c r="E49" s="144">
        <v>38930</v>
      </c>
      <c r="F49" s="144">
        <v>39479</v>
      </c>
      <c r="G49" s="159">
        <f t="shared" ref="G49:G50" si="2">IF(AND(E49&lt;&gt;"",F49&lt;&gt;""),((F49-E49)/30),"")</f>
        <v>18.3</v>
      </c>
      <c r="H49" s="122" t="s">
        <v>2740</v>
      </c>
      <c r="I49" s="113" t="s">
        <v>110</v>
      </c>
      <c r="J49" s="113" t="s">
        <v>782</v>
      </c>
      <c r="K49" s="123">
        <v>43593334</v>
      </c>
      <c r="L49" s="115" t="s">
        <v>1148</v>
      </c>
      <c r="M49" s="117">
        <v>1</v>
      </c>
      <c r="N49" s="115" t="s">
        <v>27</v>
      </c>
      <c r="O49" s="115" t="s">
        <v>1148</v>
      </c>
      <c r="P49" s="78"/>
    </row>
    <row r="50" spans="1:16" s="6" customFormat="1" ht="24.75" customHeight="1" x14ac:dyDescent="0.25">
      <c r="A50" s="142">
        <v>3</v>
      </c>
      <c r="B50" s="111" t="s">
        <v>2738</v>
      </c>
      <c r="C50" s="112" t="s">
        <v>32</v>
      </c>
      <c r="D50" s="121" t="s">
        <v>2742</v>
      </c>
      <c r="E50" s="144">
        <v>39498</v>
      </c>
      <c r="F50" s="144">
        <v>40045</v>
      </c>
      <c r="G50" s="159">
        <f t="shared" si="2"/>
        <v>18.233333333333334</v>
      </c>
      <c r="H50" s="119" t="s">
        <v>2740</v>
      </c>
      <c r="I50" s="113" t="s">
        <v>110</v>
      </c>
      <c r="J50" s="113" t="s">
        <v>782</v>
      </c>
      <c r="K50" s="116">
        <v>46168888</v>
      </c>
      <c r="L50" s="115" t="s">
        <v>1148</v>
      </c>
      <c r="M50" s="117">
        <v>1</v>
      </c>
      <c r="N50" s="115" t="s">
        <v>27</v>
      </c>
      <c r="O50" s="115" t="s">
        <v>1148</v>
      </c>
      <c r="P50" s="78"/>
    </row>
    <row r="51" spans="1:16" s="6" customFormat="1" ht="24.75" customHeight="1" outlineLevel="1" x14ac:dyDescent="0.25">
      <c r="A51" s="142">
        <v>4</v>
      </c>
      <c r="B51" s="111" t="s">
        <v>2738</v>
      </c>
      <c r="C51" s="112" t="s">
        <v>32</v>
      </c>
      <c r="D51" s="121" t="s">
        <v>2743</v>
      </c>
      <c r="E51" s="144">
        <v>40057</v>
      </c>
      <c r="F51" s="144">
        <v>40603</v>
      </c>
      <c r="G51" s="159">
        <f t="shared" ref="G51:G107" si="3">IF(AND(E51&lt;&gt;"",F51&lt;&gt;""),((F51-E51)/30),"")</f>
        <v>18.2</v>
      </c>
      <c r="H51" s="114" t="s">
        <v>2740</v>
      </c>
      <c r="I51" s="113" t="s">
        <v>110</v>
      </c>
      <c r="J51" s="113" t="s">
        <v>782</v>
      </c>
      <c r="K51" s="116">
        <v>49606800</v>
      </c>
      <c r="L51" s="115" t="s">
        <v>1148</v>
      </c>
      <c r="M51" s="117">
        <v>1</v>
      </c>
      <c r="N51" s="115" t="s">
        <v>27</v>
      </c>
      <c r="O51" s="115" t="s">
        <v>1148</v>
      </c>
      <c r="P51" s="78"/>
    </row>
    <row r="52" spans="1:16" s="7" customFormat="1" ht="24.75" customHeight="1" outlineLevel="1" x14ac:dyDescent="0.25">
      <c r="A52" s="143">
        <v>5</v>
      </c>
      <c r="B52" s="111" t="s">
        <v>2738</v>
      </c>
      <c r="C52" s="112" t="s">
        <v>32</v>
      </c>
      <c r="D52" s="121" t="s">
        <v>2744</v>
      </c>
      <c r="E52" s="144">
        <v>40616</v>
      </c>
      <c r="F52" s="144">
        <v>41166</v>
      </c>
      <c r="G52" s="159">
        <f t="shared" si="3"/>
        <v>18.333333333333332</v>
      </c>
      <c r="H52" s="119" t="s">
        <v>2740</v>
      </c>
      <c r="I52" s="113" t="s">
        <v>110</v>
      </c>
      <c r="J52" s="113" t="s">
        <v>782</v>
      </c>
      <c r="K52" s="116">
        <v>52510938</v>
      </c>
      <c r="L52" s="115" t="s">
        <v>1148</v>
      </c>
      <c r="M52" s="117">
        <v>1</v>
      </c>
      <c r="N52" s="115" t="s">
        <v>27</v>
      </c>
      <c r="O52" s="115" t="s">
        <v>1148</v>
      </c>
      <c r="P52" s="79"/>
    </row>
    <row r="53" spans="1:16" s="7" customFormat="1" ht="24.75" customHeight="1" outlineLevel="1" x14ac:dyDescent="0.25">
      <c r="A53" s="143">
        <v>6</v>
      </c>
      <c r="B53" s="111" t="s">
        <v>2738</v>
      </c>
      <c r="C53" s="112" t="s">
        <v>32</v>
      </c>
      <c r="D53" s="121" t="s">
        <v>2745</v>
      </c>
      <c r="E53" s="144">
        <v>41177</v>
      </c>
      <c r="F53" s="144">
        <v>41722</v>
      </c>
      <c r="G53" s="159">
        <f t="shared" si="3"/>
        <v>18.166666666666668</v>
      </c>
      <c r="H53" s="119" t="s">
        <v>2740</v>
      </c>
      <c r="I53" s="113" t="s">
        <v>110</v>
      </c>
      <c r="J53" s="113" t="s">
        <v>782</v>
      </c>
      <c r="K53" s="123">
        <v>55481992</v>
      </c>
      <c r="L53" s="115" t="s">
        <v>1148</v>
      </c>
      <c r="M53" s="117">
        <v>1</v>
      </c>
      <c r="N53" s="115" t="s">
        <v>27</v>
      </c>
      <c r="O53" s="115" t="s">
        <v>1148</v>
      </c>
      <c r="P53" s="79"/>
    </row>
    <row r="54" spans="1:16" s="7" customFormat="1" ht="24.75" customHeight="1" outlineLevel="1" x14ac:dyDescent="0.25">
      <c r="A54" s="143">
        <v>7</v>
      </c>
      <c r="B54" s="111" t="s">
        <v>2665</v>
      </c>
      <c r="C54" s="112" t="s">
        <v>31</v>
      </c>
      <c r="D54" s="110">
        <v>291</v>
      </c>
      <c r="E54" s="144">
        <v>42461</v>
      </c>
      <c r="F54" s="144">
        <v>42613</v>
      </c>
      <c r="G54" s="159">
        <f t="shared" si="3"/>
        <v>5.0666666666666664</v>
      </c>
      <c r="H54" s="114" t="s">
        <v>2747</v>
      </c>
      <c r="I54" s="113" t="s">
        <v>110</v>
      </c>
      <c r="J54" s="113" t="s">
        <v>782</v>
      </c>
      <c r="K54" s="118">
        <v>175213414</v>
      </c>
      <c r="L54" s="115" t="s">
        <v>1148</v>
      </c>
      <c r="M54" s="117">
        <v>1</v>
      </c>
      <c r="N54" s="115" t="s">
        <v>27</v>
      </c>
      <c r="O54" s="115" t="s">
        <v>1148</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9"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9"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9"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9"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9"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9"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9"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9"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9"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9"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9"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9"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9"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9"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9"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t="s">
        <v>2677</v>
      </c>
      <c r="F114" s="144">
        <v>44196</v>
      </c>
      <c r="G114" s="159">
        <f>IF(AND(E114&lt;&gt;"",F114&lt;&gt;""),((F114-E114)/30),"")</f>
        <v>10.633333333333333</v>
      </c>
      <c r="H114" s="122" t="s">
        <v>2710</v>
      </c>
      <c r="I114" s="121" t="s">
        <v>36</v>
      </c>
      <c r="J114" s="121" t="s">
        <v>52</v>
      </c>
      <c r="K114" s="123">
        <v>1396485179</v>
      </c>
      <c r="L114" s="100">
        <f>+IF(AND(K114&gt;0,O114="Ejecución"),(K114/877802)*Tabla28[[#This Row],[% participación]],IF(AND(K114&gt;0,O114&lt;&gt;"Ejecución"),"-",""))</f>
        <v>1590.8885819353338</v>
      </c>
      <c r="M114" s="124" t="s">
        <v>1148</v>
      </c>
      <c r="N114" s="172">
        <f>+IF(M118="No",1,IF(M118="Si","Ingrese %",""))</f>
        <v>1</v>
      </c>
      <c r="O114" s="161" t="s">
        <v>1150</v>
      </c>
      <c r="P114" s="78"/>
    </row>
    <row r="115" spans="1:16" s="6" customFormat="1" ht="24.75" customHeight="1" x14ac:dyDescent="0.25">
      <c r="A115" s="142">
        <v>2</v>
      </c>
      <c r="B115" s="160" t="s">
        <v>2665</v>
      </c>
      <c r="C115" s="162" t="s">
        <v>31</v>
      </c>
      <c r="D115" s="63" t="s">
        <v>2678</v>
      </c>
      <c r="E115" s="144" t="s">
        <v>2679</v>
      </c>
      <c r="F115" s="144">
        <v>44196</v>
      </c>
      <c r="G115" s="159">
        <f t="shared" ref="G115:G116" si="4">IF(AND(E115&lt;&gt;"",F115&lt;&gt;""),((F115-E115)/30),"")</f>
        <v>10.666666666666666</v>
      </c>
      <c r="H115" s="64" t="s">
        <v>2711</v>
      </c>
      <c r="I115" s="63" t="s">
        <v>36</v>
      </c>
      <c r="J115" s="63" t="s">
        <v>103</v>
      </c>
      <c r="K115" s="68">
        <v>2407111857</v>
      </c>
      <c r="L115" s="100">
        <f>+IF(AND(K115&gt;0,O115="Ejecución"),(K115/877802)*Tabla28[[#This Row],[% participación]],IF(AND(K115&gt;0,O115&lt;&gt;"Ejecución"),"-",""))</f>
        <v>2742.2036598230579</v>
      </c>
      <c r="M115" s="65" t="s">
        <v>1148</v>
      </c>
      <c r="N115" s="172">
        <f>+IF(M118="No",1,IF(M118="Si","Ingrese %",""))</f>
        <v>1</v>
      </c>
      <c r="O115" s="161" t="s">
        <v>1150</v>
      </c>
      <c r="P115" s="78"/>
    </row>
    <row r="116" spans="1:16" s="6" customFormat="1" ht="24.75" customHeight="1" x14ac:dyDescent="0.25">
      <c r="A116" s="142">
        <v>3</v>
      </c>
      <c r="B116" s="160" t="s">
        <v>2665</v>
      </c>
      <c r="C116" s="162" t="s">
        <v>31</v>
      </c>
      <c r="D116" s="63" t="s">
        <v>2680</v>
      </c>
      <c r="E116" s="144" t="s">
        <v>2679</v>
      </c>
      <c r="F116" s="144">
        <v>44196</v>
      </c>
      <c r="G116" s="159">
        <f t="shared" si="4"/>
        <v>10.666666666666666</v>
      </c>
      <c r="H116" s="64" t="s">
        <v>2712</v>
      </c>
      <c r="I116" s="63" t="s">
        <v>36</v>
      </c>
      <c r="J116" s="63" t="s">
        <v>122</v>
      </c>
      <c r="K116" s="68">
        <v>807730046</v>
      </c>
      <c r="L116" s="100">
        <f>+IF(AND(K116&gt;0,O116="Ejecución"),(K116/877802)*Tabla28[[#This Row],[% participación]],IF(AND(K116&gt;0,O116&lt;&gt;"Ejecución"),"-",""))</f>
        <v>920.17339445569735</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2681</v>
      </c>
      <c r="E117" s="144" t="s">
        <v>2682</v>
      </c>
      <c r="F117" s="144">
        <v>44196</v>
      </c>
      <c r="G117" s="159">
        <f t="shared" ref="G117:G159" si="5">IF(AND(E117&lt;&gt;"",F117&lt;&gt;""),((F117-E117)/30),"")</f>
        <v>10.6</v>
      </c>
      <c r="H117" s="64" t="s">
        <v>2713</v>
      </c>
      <c r="I117" s="63" t="s">
        <v>64</v>
      </c>
      <c r="J117" s="63" t="s">
        <v>377</v>
      </c>
      <c r="K117" s="68">
        <v>1496168470</v>
      </c>
      <c r="L117" s="100">
        <f>+IF(AND(K117&gt;0,O117="Ejecución"),(K117/877802)*Tabla28[[#This Row],[% participación]],IF(AND(K117&gt;0,O117&lt;&gt;"Ejecución"),"-",""))</f>
        <v>1704.4486911626996</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2683</v>
      </c>
      <c r="E118" s="144" t="s">
        <v>2682</v>
      </c>
      <c r="F118" s="144">
        <v>44196</v>
      </c>
      <c r="G118" s="159">
        <f t="shared" si="5"/>
        <v>10.6</v>
      </c>
      <c r="H118" s="64" t="s">
        <v>2714</v>
      </c>
      <c r="I118" s="63" t="s">
        <v>64</v>
      </c>
      <c r="J118" s="63" t="s">
        <v>377</v>
      </c>
      <c r="K118" s="68">
        <v>2513477978</v>
      </c>
      <c r="L118" s="100">
        <f>+IF(AND(K118&gt;0,O118="Ejecución"),(K118/877802)*Tabla28[[#This Row],[% participación]],IF(AND(K118&gt;0,O118&lt;&gt;"Ejecución"),"-",""))</f>
        <v>2863.3769095992034</v>
      </c>
      <c r="M118" s="65" t="s">
        <v>1148</v>
      </c>
      <c r="N118" s="172">
        <f t="shared" ref="N118:N138" si="6">+IF(M118="No",1,IF(M118="Si","Ingrese %",""))</f>
        <v>1</v>
      </c>
      <c r="O118" s="161" t="s">
        <v>1150</v>
      </c>
      <c r="P118" s="79"/>
    </row>
    <row r="119" spans="1:16" s="7" customFormat="1" ht="24.75" customHeight="1" outlineLevel="1" x14ac:dyDescent="0.25">
      <c r="A119" s="143">
        <v>6</v>
      </c>
      <c r="B119" s="160" t="s">
        <v>2665</v>
      </c>
      <c r="C119" s="162" t="s">
        <v>31</v>
      </c>
      <c r="D119" s="63" t="s">
        <v>2684</v>
      </c>
      <c r="E119" s="144" t="s">
        <v>2685</v>
      </c>
      <c r="F119" s="144">
        <v>44196</v>
      </c>
      <c r="G119" s="159">
        <f t="shared" si="5"/>
        <v>10.333333333333334</v>
      </c>
      <c r="H119" s="64" t="s">
        <v>2715</v>
      </c>
      <c r="I119" s="63" t="s">
        <v>110</v>
      </c>
      <c r="J119" s="63" t="s">
        <v>782</v>
      </c>
      <c r="K119" s="68">
        <v>1015160423</v>
      </c>
      <c r="L119" s="100">
        <f>+IF(AND(K119&gt;0,O119="Ejecución"),(K119/877802)*Tabla28[[#This Row],[% participación]],IF(AND(K119&gt;0,O119&lt;&gt;"Ejecución"),"-",""))</f>
        <v>1156.4799613124601</v>
      </c>
      <c r="M119" s="65" t="s">
        <v>1148</v>
      </c>
      <c r="N119" s="172">
        <f t="shared" si="6"/>
        <v>1</v>
      </c>
      <c r="O119" s="161" t="s">
        <v>1150</v>
      </c>
      <c r="P119" s="79"/>
    </row>
    <row r="120" spans="1:16" s="7" customFormat="1" ht="24.75" customHeight="1" outlineLevel="1" x14ac:dyDescent="0.25">
      <c r="A120" s="143">
        <v>7</v>
      </c>
      <c r="B120" s="160" t="s">
        <v>2665</v>
      </c>
      <c r="C120" s="162" t="s">
        <v>31</v>
      </c>
      <c r="D120" s="63" t="s">
        <v>2686</v>
      </c>
      <c r="E120" s="144" t="s">
        <v>2685</v>
      </c>
      <c r="F120" s="144">
        <v>44196</v>
      </c>
      <c r="G120" s="159">
        <f t="shared" si="5"/>
        <v>10.333333333333334</v>
      </c>
      <c r="H120" s="64" t="s">
        <v>2716</v>
      </c>
      <c r="I120" s="63" t="s">
        <v>110</v>
      </c>
      <c r="J120" s="63" t="s">
        <v>802</v>
      </c>
      <c r="K120" s="68">
        <v>3957540452</v>
      </c>
      <c r="L120" s="100">
        <f>+IF(AND(K120&gt;0,O120="Ejecución"),(K120/877802)*Tabla28[[#This Row],[% participación]],IF(AND(K120&gt;0,O120&lt;&gt;"Ejecución"),"-",""))</f>
        <v>4508.4659775211267</v>
      </c>
      <c r="M120" s="65" t="s">
        <v>1148</v>
      </c>
      <c r="N120" s="172">
        <f t="shared" si="6"/>
        <v>1</v>
      </c>
      <c r="O120" s="161" t="s">
        <v>1150</v>
      </c>
      <c r="P120" s="79"/>
    </row>
    <row r="121" spans="1:16" s="7" customFormat="1" ht="24.75" customHeight="1" outlineLevel="1" x14ac:dyDescent="0.25">
      <c r="A121" s="143">
        <v>8</v>
      </c>
      <c r="B121" s="160" t="s">
        <v>2665</v>
      </c>
      <c r="C121" s="162" t="s">
        <v>31</v>
      </c>
      <c r="D121" s="63" t="s">
        <v>2687</v>
      </c>
      <c r="E121" s="144" t="s">
        <v>2688</v>
      </c>
      <c r="F121" s="144">
        <v>44196</v>
      </c>
      <c r="G121" s="159">
        <f t="shared" si="5"/>
        <v>10.533333333333333</v>
      </c>
      <c r="H121" s="102" t="s">
        <v>2717</v>
      </c>
      <c r="I121" s="63" t="s">
        <v>396</v>
      </c>
      <c r="J121" s="63" t="s">
        <v>885</v>
      </c>
      <c r="K121" s="68">
        <v>3212593335</v>
      </c>
      <c r="L121" s="100">
        <f>+IF(AND(K121&gt;0,O121="Ejecución"),(K121/877802)*Tabla28[[#This Row],[% participación]],IF(AND(K121&gt;0,O121&lt;&gt;"Ejecución"),"-",""))</f>
        <v>3659.8154652188077</v>
      </c>
      <c r="M121" s="65" t="s">
        <v>1148</v>
      </c>
      <c r="N121" s="172">
        <f t="shared" si="6"/>
        <v>1</v>
      </c>
      <c r="O121" s="161" t="s">
        <v>1150</v>
      </c>
      <c r="P121" s="79"/>
    </row>
    <row r="122" spans="1:16" s="7" customFormat="1" ht="24.75" customHeight="1" outlineLevel="1" x14ac:dyDescent="0.25">
      <c r="A122" s="143">
        <v>9</v>
      </c>
      <c r="B122" s="160" t="s">
        <v>2665</v>
      </c>
      <c r="C122" s="162" t="s">
        <v>31</v>
      </c>
      <c r="D122" s="63" t="s">
        <v>2689</v>
      </c>
      <c r="E122" s="144" t="s">
        <v>2688</v>
      </c>
      <c r="F122" s="144">
        <v>44196</v>
      </c>
      <c r="G122" s="159">
        <f t="shared" si="5"/>
        <v>10.533333333333333</v>
      </c>
      <c r="H122" s="64" t="s">
        <v>2718</v>
      </c>
      <c r="I122" s="63" t="s">
        <v>396</v>
      </c>
      <c r="J122" s="63" t="s">
        <v>874</v>
      </c>
      <c r="K122" s="68">
        <v>4320079754</v>
      </c>
      <c r="L122" s="100">
        <f>+IF(AND(K122&gt;0,O122="Ejecución"),(K122/877802)*Tabla28[[#This Row],[% participación]],IF(AND(K122&gt;0,O122&lt;&gt;"Ejecución"),"-",""))</f>
        <v>4921.4740385645055</v>
      </c>
      <c r="M122" s="65" t="s">
        <v>1148</v>
      </c>
      <c r="N122" s="172">
        <f t="shared" si="6"/>
        <v>1</v>
      </c>
      <c r="O122" s="161" t="s">
        <v>1150</v>
      </c>
      <c r="P122" s="79"/>
    </row>
    <row r="123" spans="1:16" s="7" customFormat="1" ht="24.75" customHeight="1" outlineLevel="1" x14ac:dyDescent="0.25">
      <c r="A123" s="143">
        <v>10</v>
      </c>
      <c r="B123" s="160" t="s">
        <v>2665</v>
      </c>
      <c r="C123" s="162" t="s">
        <v>31</v>
      </c>
      <c r="D123" s="63" t="s">
        <v>2690</v>
      </c>
      <c r="E123" s="144" t="s">
        <v>2691</v>
      </c>
      <c r="F123" s="144">
        <v>44196</v>
      </c>
      <c r="G123" s="159">
        <f t="shared" si="5"/>
        <v>10.3</v>
      </c>
      <c r="H123" s="64" t="s">
        <v>2719</v>
      </c>
      <c r="I123" s="63" t="s">
        <v>396</v>
      </c>
      <c r="J123" s="63" t="s">
        <v>874</v>
      </c>
      <c r="K123" s="68">
        <v>6757476073</v>
      </c>
      <c r="L123" s="100">
        <f>+IF(AND(K123&gt;0,O123="Ejecución"),(K123/877802)*Tabla28[[#This Row],[% participación]],IF(AND(K123&gt;0,O123&lt;&gt;"Ejecución"),"-",""))</f>
        <v>7698.1780321758206</v>
      </c>
      <c r="M123" s="65" t="s">
        <v>1148</v>
      </c>
      <c r="N123" s="172">
        <f t="shared" si="6"/>
        <v>1</v>
      </c>
      <c r="O123" s="161" t="s">
        <v>1150</v>
      </c>
      <c r="P123" s="79"/>
    </row>
    <row r="124" spans="1:16" s="7" customFormat="1" ht="24.75" customHeight="1" outlineLevel="1" x14ac:dyDescent="0.25">
      <c r="A124" s="143">
        <v>11</v>
      </c>
      <c r="B124" s="160" t="s">
        <v>2665</v>
      </c>
      <c r="C124" s="162" t="s">
        <v>31</v>
      </c>
      <c r="D124" s="63" t="s">
        <v>2692</v>
      </c>
      <c r="E124" s="144" t="s">
        <v>2693</v>
      </c>
      <c r="F124" s="144">
        <v>44196</v>
      </c>
      <c r="G124" s="159">
        <f t="shared" si="5"/>
        <v>10.466666666666667</v>
      </c>
      <c r="H124" s="64" t="s">
        <v>2720</v>
      </c>
      <c r="I124" s="63" t="s">
        <v>1155</v>
      </c>
      <c r="J124" s="63" t="s">
        <v>1035</v>
      </c>
      <c r="K124" s="68">
        <v>722562407</v>
      </c>
      <c r="L124" s="100">
        <f>+IF(AND(K124&gt;0,O124="Ejecución"),(K124/877802)*Tabla28[[#This Row],[% participación]],IF(AND(K124&gt;0,O124&lt;&gt;"Ejecución"),"-",""))</f>
        <v>823.1496476426347</v>
      </c>
      <c r="M124" s="65" t="s">
        <v>1148</v>
      </c>
      <c r="N124" s="172">
        <f t="shared" si="6"/>
        <v>1</v>
      </c>
      <c r="O124" s="161" t="s">
        <v>1150</v>
      </c>
      <c r="P124" s="79"/>
    </row>
    <row r="125" spans="1:16" s="7" customFormat="1" ht="24.75" customHeight="1" outlineLevel="1" x14ac:dyDescent="0.25">
      <c r="A125" s="143">
        <v>12</v>
      </c>
      <c r="B125" s="160" t="s">
        <v>2665</v>
      </c>
      <c r="C125" s="162" t="s">
        <v>31</v>
      </c>
      <c r="D125" s="63" t="s">
        <v>2694</v>
      </c>
      <c r="E125" s="144" t="s">
        <v>2695</v>
      </c>
      <c r="F125" s="144">
        <v>44196</v>
      </c>
      <c r="G125" s="159">
        <f t="shared" si="5"/>
        <v>10.5</v>
      </c>
      <c r="H125" s="64" t="s">
        <v>2721</v>
      </c>
      <c r="I125" s="63" t="s">
        <v>1155</v>
      </c>
      <c r="J125" s="63" t="s">
        <v>1044</v>
      </c>
      <c r="K125" s="68">
        <v>3213854315</v>
      </c>
      <c r="L125" s="100">
        <f>+IF(AND(K125&gt;0,O125="Ejecución"),(K125/877802)*Tabla28[[#This Row],[% participación]],IF(AND(K125&gt;0,O125&lt;&gt;"Ejecución"),"-",""))</f>
        <v>3661.2519850718045</v>
      </c>
      <c r="M125" s="65" t="s">
        <v>1148</v>
      </c>
      <c r="N125" s="172">
        <f t="shared" si="6"/>
        <v>1</v>
      </c>
      <c r="O125" s="161" t="s">
        <v>1150</v>
      </c>
      <c r="P125" s="79"/>
    </row>
    <row r="126" spans="1:16" s="7" customFormat="1" ht="24.75" customHeight="1" outlineLevel="1" x14ac:dyDescent="0.25">
      <c r="A126" s="143">
        <v>13</v>
      </c>
      <c r="B126" s="160" t="s">
        <v>2665</v>
      </c>
      <c r="C126" s="162" t="s">
        <v>31</v>
      </c>
      <c r="D126" s="63" t="s">
        <v>2696</v>
      </c>
      <c r="E126" s="144" t="s">
        <v>2695</v>
      </c>
      <c r="F126" s="144">
        <v>44196</v>
      </c>
      <c r="G126" s="159">
        <f t="shared" si="5"/>
        <v>10.5</v>
      </c>
      <c r="H126" s="64" t="s">
        <v>2722</v>
      </c>
      <c r="I126" s="63" t="s">
        <v>1155</v>
      </c>
      <c r="J126" s="63" t="s">
        <v>1062</v>
      </c>
      <c r="K126" s="68">
        <v>1839770630</v>
      </c>
      <c r="L126" s="100">
        <f>+IF(AND(K126&gt;0,O126="Ejecución"),(K126/877802)*Tabla28[[#This Row],[% participación]],IF(AND(K126&gt;0,O126&lt;&gt;"Ejecución"),"-",""))</f>
        <v>2095.8833882811841</v>
      </c>
      <c r="M126" s="65" t="s">
        <v>1148</v>
      </c>
      <c r="N126" s="172">
        <f t="shared" si="6"/>
        <v>1</v>
      </c>
      <c r="O126" s="161" t="s">
        <v>1150</v>
      </c>
      <c r="P126" s="79"/>
    </row>
    <row r="127" spans="1:16" s="7" customFormat="1" ht="24.75" customHeight="1" outlineLevel="1" x14ac:dyDescent="0.25">
      <c r="A127" s="143">
        <v>14</v>
      </c>
      <c r="B127" s="160" t="s">
        <v>2665</v>
      </c>
      <c r="C127" s="162" t="s">
        <v>31</v>
      </c>
      <c r="D127" s="63" t="s">
        <v>2697</v>
      </c>
      <c r="E127" s="144" t="s">
        <v>2693</v>
      </c>
      <c r="F127" s="144">
        <v>44196</v>
      </c>
      <c r="G127" s="159">
        <f t="shared" si="5"/>
        <v>10.466666666666667</v>
      </c>
      <c r="H127" s="64" t="s">
        <v>2723</v>
      </c>
      <c r="I127" s="63" t="s">
        <v>1155</v>
      </c>
      <c r="J127" s="63" t="s">
        <v>1063</v>
      </c>
      <c r="K127" s="68">
        <v>2848448534</v>
      </c>
      <c r="L127" s="100">
        <f>+IF(AND(K127&gt;0,O127="Ejecución"),(K127/877802)*Tabla28[[#This Row],[% participación]],IF(AND(K127&gt;0,O127&lt;&gt;"Ejecución"),"-",""))</f>
        <v>3244.9784051528704</v>
      </c>
      <c r="M127" s="65" t="s">
        <v>1148</v>
      </c>
      <c r="N127" s="172">
        <f t="shared" si="6"/>
        <v>1</v>
      </c>
      <c r="O127" s="161" t="s">
        <v>1150</v>
      </c>
      <c r="P127" s="79"/>
    </row>
    <row r="128" spans="1:16" s="7" customFormat="1" ht="24.75" customHeight="1" outlineLevel="1" x14ac:dyDescent="0.25">
      <c r="A128" s="143">
        <v>15</v>
      </c>
      <c r="B128" s="160" t="s">
        <v>2665</v>
      </c>
      <c r="C128" s="162" t="s">
        <v>31</v>
      </c>
      <c r="D128" s="63" t="s">
        <v>2698</v>
      </c>
      <c r="E128" s="144" t="s">
        <v>2695</v>
      </c>
      <c r="F128" s="144">
        <v>44196</v>
      </c>
      <c r="G128" s="159">
        <f t="shared" si="5"/>
        <v>10.5</v>
      </c>
      <c r="H128" s="64" t="s">
        <v>2724</v>
      </c>
      <c r="I128" s="63" t="s">
        <v>1155</v>
      </c>
      <c r="J128" s="63" t="s">
        <v>1063</v>
      </c>
      <c r="K128" s="68">
        <v>2877902051</v>
      </c>
      <c r="L128" s="100">
        <f>+IF(AND(K128&gt;0,O128="Ejecución"),(K128/877802)*Tabla28[[#This Row],[% participación]],IF(AND(K128&gt;0,O128&lt;&gt;"Ejecución"),"-",""))</f>
        <v>3278.5321188605176</v>
      </c>
      <c r="M128" s="65" t="s">
        <v>1148</v>
      </c>
      <c r="N128" s="172">
        <f t="shared" si="6"/>
        <v>1</v>
      </c>
      <c r="O128" s="161" t="s">
        <v>1150</v>
      </c>
      <c r="P128" s="79"/>
    </row>
    <row r="129" spans="1:16" s="7" customFormat="1" ht="24.75" customHeight="1" outlineLevel="1" x14ac:dyDescent="0.25">
      <c r="A129" s="143">
        <v>16</v>
      </c>
      <c r="B129" s="160" t="s">
        <v>2665</v>
      </c>
      <c r="C129" s="162" t="s">
        <v>31</v>
      </c>
      <c r="D129" s="63" t="s">
        <v>2699</v>
      </c>
      <c r="E129" s="144" t="s">
        <v>2695</v>
      </c>
      <c r="F129" s="144">
        <v>44196</v>
      </c>
      <c r="G129" s="159">
        <f t="shared" si="5"/>
        <v>10.5</v>
      </c>
      <c r="H129" s="64" t="s">
        <v>2724</v>
      </c>
      <c r="I129" s="63" t="s">
        <v>1155</v>
      </c>
      <c r="J129" s="63" t="s">
        <v>1063</v>
      </c>
      <c r="K129" s="68">
        <v>1168845167</v>
      </c>
      <c r="L129" s="100">
        <f>+IF(AND(K129&gt;0,O129="Ejecución"),(K129/877802)*Tabla28[[#This Row],[% participación]],IF(AND(K129&gt;0,O129&lt;&gt;"Ejecución"),"-",""))</f>
        <v>1331.5590155866585</v>
      </c>
      <c r="M129" s="65" t="s">
        <v>1148</v>
      </c>
      <c r="N129" s="172">
        <f t="shared" si="6"/>
        <v>1</v>
      </c>
      <c r="O129" s="161" t="s">
        <v>1150</v>
      </c>
      <c r="P129" s="79"/>
    </row>
    <row r="130" spans="1:16" s="7" customFormat="1" ht="24.75" customHeight="1" outlineLevel="1" x14ac:dyDescent="0.25">
      <c r="A130" s="143">
        <v>17</v>
      </c>
      <c r="B130" s="160" t="s">
        <v>2665</v>
      </c>
      <c r="C130" s="162" t="s">
        <v>31</v>
      </c>
      <c r="D130" s="63" t="s">
        <v>2700</v>
      </c>
      <c r="E130" s="144" t="s">
        <v>2695</v>
      </c>
      <c r="F130" s="144">
        <v>44196</v>
      </c>
      <c r="G130" s="159">
        <f t="shared" si="5"/>
        <v>10.5</v>
      </c>
      <c r="H130" s="64" t="s">
        <v>2725</v>
      </c>
      <c r="I130" s="63" t="s">
        <v>1155</v>
      </c>
      <c r="J130" s="63" t="s">
        <v>1040</v>
      </c>
      <c r="K130" s="68">
        <v>1538052776</v>
      </c>
      <c r="L130" s="100">
        <f>+IF(AND(K130&gt;0,O130="Ejecución"),(K130/877802)*Tabla28[[#This Row],[% participación]],IF(AND(K130&gt;0,O130&lt;&gt;"Ejecución"),"-",""))</f>
        <v>1752.1636724454945</v>
      </c>
      <c r="M130" s="65" t="s">
        <v>1148</v>
      </c>
      <c r="N130" s="172">
        <f t="shared" si="6"/>
        <v>1</v>
      </c>
      <c r="O130" s="161" t="s">
        <v>1150</v>
      </c>
      <c r="P130" s="79"/>
    </row>
    <row r="131" spans="1:16" s="7" customFormat="1" ht="24.75" customHeight="1" outlineLevel="1" x14ac:dyDescent="0.25">
      <c r="A131" s="143">
        <v>18</v>
      </c>
      <c r="B131" s="160" t="s">
        <v>2665</v>
      </c>
      <c r="C131" s="162" t="s">
        <v>31</v>
      </c>
      <c r="D131" s="63" t="s">
        <v>2701</v>
      </c>
      <c r="E131" s="144" t="s">
        <v>2695</v>
      </c>
      <c r="F131" s="144">
        <v>44196</v>
      </c>
      <c r="G131" s="159">
        <f t="shared" si="5"/>
        <v>10.5</v>
      </c>
      <c r="H131" s="64" t="s">
        <v>2726</v>
      </c>
      <c r="I131" s="63" t="s">
        <v>1155</v>
      </c>
      <c r="J131" s="63" t="s">
        <v>1044</v>
      </c>
      <c r="K131" s="68">
        <v>2634098595</v>
      </c>
      <c r="L131" s="100">
        <f>+IF(AND(K131&gt;0,O131="Ejecución"),(K131/877802)*Tabla28[[#This Row],[% participación]],IF(AND(K131&gt;0,O131&lt;&gt;"Ejecución"),"-",""))</f>
        <v>3000.7890105057859</v>
      </c>
      <c r="M131" s="65" t="s">
        <v>1148</v>
      </c>
      <c r="N131" s="172">
        <f t="shared" si="6"/>
        <v>1</v>
      </c>
      <c r="O131" s="161" t="s">
        <v>1150</v>
      </c>
      <c r="P131" s="79"/>
    </row>
    <row r="132" spans="1:16" s="7" customFormat="1" ht="24.75" customHeight="1" outlineLevel="1" x14ac:dyDescent="0.25">
      <c r="A132" s="143">
        <v>19</v>
      </c>
      <c r="B132" s="160" t="s">
        <v>2665</v>
      </c>
      <c r="C132" s="162" t="s">
        <v>31</v>
      </c>
      <c r="D132" s="63" t="s">
        <v>2702</v>
      </c>
      <c r="E132" s="144" t="s">
        <v>2693</v>
      </c>
      <c r="F132" s="144">
        <v>44196</v>
      </c>
      <c r="G132" s="159">
        <f t="shared" si="5"/>
        <v>10.466666666666667</v>
      </c>
      <c r="H132" s="64" t="s">
        <v>2727</v>
      </c>
      <c r="I132" s="63" t="s">
        <v>1155</v>
      </c>
      <c r="J132" s="63" t="s">
        <v>168</v>
      </c>
      <c r="K132" s="68">
        <v>992591874</v>
      </c>
      <c r="L132" s="100">
        <f>+IF(AND(K132&gt;0,O132="Ejecución"),(K132/877802)*Tabla28[[#This Row],[% participación]],IF(AND(K132&gt;0,O132&lt;&gt;"Ejecución"),"-",""))</f>
        <v>1130.7696655965697</v>
      </c>
      <c r="M132" s="65" t="s">
        <v>1148</v>
      </c>
      <c r="N132" s="172">
        <f t="shared" si="6"/>
        <v>1</v>
      </c>
      <c r="O132" s="161" t="s">
        <v>1150</v>
      </c>
      <c r="P132" s="79"/>
    </row>
    <row r="133" spans="1:16" s="7" customFormat="1" ht="24.75" customHeight="1" outlineLevel="1" x14ac:dyDescent="0.25">
      <c r="A133" s="143">
        <v>20</v>
      </c>
      <c r="B133" s="160" t="s">
        <v>2665</v>
      </c>
      <c r="C133" s="162" t="s">
        <v>31</v>
      </c>
      <c r="D133" s="63" t="s">
        <v>2703</v>
      </c>
      <c r="E133" s="144" t="s">
        <v>2693</v>
      </c>
      <c r="F133" s="144">
        <v>44196</v>
      </c>
      <c r="G133" s="159">
        <f t="shared" si="5"/>
        <v>10.466666666666667</v>
      </c>
      <c r="H133" s="64" t="s">
        <v>2727</v>
      </c>
      <c r="I133" s="63" t="s">
        <v>1155</v>
      </c>
      <c r="J133" s="63" t="s">
        <v>1050</v>
      </c>
      <c r="K133" s="68">
        <v>541001343</v>
      </c>
      <c r="L133" s="100">
        <f>+IF(AND(K133&gt;0,O133="Ejecución"),(K133/877802)*Tabla28[[#This Row],[% participación]],IF(AND(K133&gt;0,O133&lt;&gt;"Ejecución"),"-",""))</f>
        <v>616.31363678825062</v>
      </c>
      <c r="M133" s="65" t="s">
        <v>1148</v>
      </c>
      <c r="N133" s="172">
        <f t="shared" si="6"/>
        <v>1</v>
      </c>
      <c r="O133" s="161" t="s">
        <v>1150</v>
      </c>
      <c r="P133" s="79"/>
    </row>
    <row r="134" spans="1:16" s="7" customFormat="1" ht="24.75" customHeight="1" outlineLevel="1" x14ac:dyDescent="0.25">
      <c r="A134" s="143">
        <v>21</v>
      </c>
      <c r="B134" s="160" t="s">
        <v>2665</v>
      </c>
      <c r="C134" s="162" t="s">
        <v>31</v>
      </c>
      <c r="D134" s="63" t="s">
        <v>2704</v>
      </c>
      <c r="E134" s="144" t="s">
        <v>2695</v>
      </c>
      <c r="F134" s="144">
        <v>44196</v>
      </c>
      <c r="G134" s="159">
        <f t="shared" si="5"/>
        <v>10.5</v>
      </c>
      <c r="H134" s="64" t="s">
        <v>2724</v>
      </c>
      <c r="I134" s="63" t="s">
        <v>1155</v>
      </c>
      <c r="J134" s="63" t="s">
        <v>168</v>
      </c>
      <c r="K134" s="68">
        <v>2405418374</v>
      </c>
      <c r="L134" s="100">
        <f>+IF(AND(K134&gt;0,O134="Ejecución"),(K134/877802)*Tabla28[[#This Row],[% participación]],IF(AND(K134&gt;0,O134&lt;&gt;"Ejecución"),"-",""))</f>
        <v>2740.2744286296911</v>
      </c>
      <c r="M134" s="65" t="s">
        <v>1148</v>
      </c>
      <c r="N134" s="172">
        <f t="shared" si="6"/>
        <v>1</v>
      </c>
      <c r="O134" s="161" t="s">
        <v>1150</v>
      </c>
      <c r="P134" s="79"/>
    </row>
    <row r="135" spans="1:16" s="7" customFormat="1" ht="24.75" customHeight="1" outlineLevel="1" x14ac:dyDescent="0.25">
      <c r="A135" s="143">
        <v>22</v>
      </c>
      <c r="B135" s="160" t="s">
        <v>2665</v>
      </c>
      <c r="C135" s="162" t="s">
        <v>31</v>
      </c>
      <c r="D135" s="63" t="s">
        <v>2705</v>
      </c>
      <c r="E135" s="144" t="s">
        <v>2693</v>
      </c>
      <c r="F135" s="144">
        <v>44196</v>
      </c>
      <c r="G135" s="159">
        <f t="shared" si="5"/>
        <v>10.466666666666667</v>
      </c>
      <c r="H135" s="64" t="s">
        <v>2728</v>
      </c>
      <c r="I135" s="63" t="s">
        <v>1155</v>
      </c>
      <c r="J135" s="63" t="s">
        <v>1035</v>
      </c>
      <c r="K135" s="68">
        <v>855949179</v>
      </c>
      <c r="L135" s="100">
        <f>+IF(AND(K135&gt;0,O135="Ejecución"),(K135/877802)*Tabla28[[#This Row],[% participación]],IF(AND(K135&gt;0,O135&lt;&gt;"Ejecución"),"-",""))</f>
        <v>975.10506811331027</v>
      </c>
      <c r="M135" s="65" t="s">
        <v>1148</v>
      </c>
      <c r="N135" s="172">
        <f t="shared" si="6"/>
        <v>1</v>
      </c>
      <c r="O135" s="161" t="s">
        <v>1150</v>
      </c>
      <c r="P135" s="79"/>
    </row>
    <row r="136" spans="1:16" s="7" customFormat="1" ht="24.75" customHeight="1" outlineLevel="1" x14ac:dyDescent="0.25">
      <c r="A136" s="143">
        <v>23</v>
      </c>
      <c r="B136" s="160" t="s">
        <v>2665</v>
      </c>
      <c r="C136" s="162" t="s">
        <v>31</v>
      </c>
      <c r="D136" s="63" t="s">
        <v>2706</v>
      </c>
      <c r="E136" s="144" t="s">
        <v>2693</v>
      </c>
      <c r="F136" s="144">
        <v>44196</v>
      </c>
      <c r="G136" s="159">
        <f t="shared" si="5"/>
        <v>10.466666666666667</v>
      </c>
      <c r="H136" s="64" t="s">
        <v>2728</v>
      </c>
      <c r="I136" s="63" t="s">
        <v>1155</v>
      </c>
      <c r="J136" s="63" t="s">
        <v>1035</v>
      </c>
      <c r="K136" s="68">
        <v>1596916690</v>
      </c>
      <c r="L136" s="100">
        <f>+IF(AND(K136&gt;0,O136="Ejecución"),(K136/877802)*Tabla28[[#This Row],[% participación]],IF(AND(K136&gt;0,O136&lt;&gt;"Ejecución"),"-",""))</f>
        <v>1819.2219771656935</v>
      </c>
      <c r="M136" s="65" t="s">
        <v>1148</v>
      </c>
      <c r="N136" s="172">
        <f t="shared" si="6"/>
        <v>1</v>
      </c>
      <c r="O136" s="161" t="s">
        <v>1150</v>
      </c>
      <c r="P136" s="79"/>
    </row>
    <row r="137" spans="1:16" s="7" customFormat="1" ht="24.75" customHeight="1" outlineLevel="1" x14ac:dyDescent="0.25">
      <c r="A137" s="143">
        <v>24</v>
      </c>
      <c r="B137" s="160" t="s">
        <v>2665</v>
      </c>
      <c r="C137" s="162" t="s">
        <v>31</v>
      </c>
      <c r="D137" s="63" t="s">
        <v>2707</v>
      </c>
      <c r="E137" s="144" t="s">
        <v>2695</v>
      </c>
      <c r="F137" s="144">
        <v>44196</v>
      </c>
      <c r="G137" s="159">
        <f t="shared" si="5"/>
        <v>10.5</v>
      </c>
      <c r="H137" s="64" t="s">
        <v>2729</v>
      </c>
      <c r="I137" s="63" t="s">
        <v>1155</v>
      </c>
      <c r="J137" s="63" t="s">
        <v>1035</v>
      </c>
      <c r="K137" s="68">
        <v>568406001</v>
      </c>
      <c r="L137" s="100">
        <f>+IF(AND(K137&gt;0,O137="Ejecución"),(K137/877802)*Tabla28[[#This Row],[% participación]],IF(AND(K137&gt;0,O137&lt;&gt;"Ejecución"),"-",""))</f>
        <v>647.53327174009632</v>
      </c>
      <c r="M137" s="65" t="s">
        <v>1148</v>
      </c>
      <c r="N137" s="172">
        <f t="shared" si="6"/>
        <v>1</v>
      </c>
      <c r="O137" s="161" t="s">
        <v>1150</v>
      </c>
      <c r="P137" s="79"/>
    </row>
    <row r="138" spans="1:16" s="7" customFormat="1" ht="24.75" customHeight="1" outlineLevel="1" x14ac:dyDescent="0.25">
      <c r="A138" s="143">
        <v>25</v>
      </c>
      <c r="B138" s="160" t="s">
        <v>2665</v>
      </c>
      <c r="C138" s="162" t="s">
        <v>31</v>
      </c>
      <c r="D138" s="63" t="s">
        <v>2708</v>
      </c>
      <c r="E138" s="144" t="s">
        <v>2695</v>
      </c>
      <c r="F138" s="144">
        <v>44196</v>
      </c>
      <c r="G138" s="159">
        <f t="shared" si="5"/>
        <v>10.5</v>
      </c>
      <c r="H138" s="64" t="s">
        <v>2728</v>
      </c>
      <c r="I138" s="63" t="s">
        <v>1155</v>
      </c>
      <c r="J138" s="63" t="s">
        <v>1035</v>
      </c>
      <c r="K138" s="68">
        <v>703821057</v>
      </c>
      <c r="L138" s="100">
        <f>+IF(AND(K138&gt;0,O138="Ejecución"),(K138/877802)*Tabla28[[#This Row],[% participación]],IF(AND(K138&gt;0,O138&lt;&gt;"Ejecución"),"-",""))</f>
        <v>801.7993317399596</v>
      </c>
      <c r="M138" s="65" t="s">
        <v>1148</v>
      </c>
      <c r="N138" s="172">
        <f t="shared" si="6"/>
        <v>1</v>
      </c>
      <c r="O138" s="161" t="s">
        <v>1150</v>
      </c>
      <c r="P138" s="79"/>
    </row>
    <row r="139" spans="1:16" s="7" customFormat="1" ht="24.75" customHeight="1" outlineLevel="1" x14ac:dyDescent="0.25">
      <c r="A139" s="143">
        <v>26</v>
      </c>
      <c r="B139" s="160" t="s">
        <v>2665</v>
      </c>
      <c r="C139" s="162" t="s">
        <v>31</v>
      </c>
      <c r="D139" s="63" t="s">
        <v>2709</v>
      </c>
      <c r="E139" s="144">
        <v>44166</v>
      </c>
      <c r="F139" s="144">
        <v>44773</v>
      </c>
      <c r="G139" s="159">
        <f t="shared" si="5"/>
        <v>20.233333333333334</v>
      </c>
      <c r="H139" s="64" t="s">
        <v>2730</v>
      </c>
      <c r="I139" s="63" t="s">
        <v>1155</v>
      </c>
      <c r="J139" s="63" t="s">
        <v>1039</v>
      </c>
      <c r="K139" s="68">
        <v>23622362252</v>
      </c>
      <c r="L139" s="100">
        <f>+IF(AND(K139&gt;0,O139="Ejecución"),(K139/877802)*Tabla28[[#This Row],[% participación]],IF(AND(K139&gt;0,O139&lt;&gt;"Ejecución"),"-",""))</f>
        <v>5382.1618661155935</v>
      </c>
      <c r="M139" s="65" t="s">
        <v>26</v>
      </c>
      <c r="N139" s="172">
        <v>0.2</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ref="N140:N160" si="7">+IF(M142="No",1,IF(M142="Si","Ingrese %",""))</f>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7"/>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7"/>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7"/>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7"/>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7"/>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7"/>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7"/>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7"/>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7"/>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7"/>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7"/>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7"/>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7"/>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7"/>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7"/>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7"/>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7"/>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8">IF(AND(E160&lt;&gt;"",F160&lt;&gt;""),((F160-E160)/30),"")</f>
        <v/>
      </c>
      <c r="H160" s="64"/>
      <c r="I160" s="63"/>
      <c r="J160" s="63"/>
      <c r="K160" s="68"/>
      <c r="L160" s="100" t="str">
        <f>+IF(AND(K160&gt;0,O160="Ejecución"),(K160/877802)*Tabla28[[#This Row],[% participación]],IF(AND(K160&gt;0,O160&lt;&gt;"Ejecución"),"-",""))</f>
        <v/>
      </c>
      <c r="M160" s="65"/>
      <c r="N160" s="172" t="str">
        <f t="shared" si="7"/>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69031346.310000002</v>
      </c>
      <c r="F185" s="92"/>
      <c r="G185" s="93"/>
      <c r="H185" s="88"/>
      <c r="I185" s="90" t="s">
        <v>2627</v>
      </c>
      <c r="J185" s="165">
        <f>+SUM(M179:M183)</f>
        <v>0.03</v>
      </c>
      <c r="K185" s="235" t="s">
        <v>2628</v>
      </c>
      <c r="L185" s="235"/>
      <c r="M185" s="94">
        <f>+J185*(SUM(K20:K35))</f>
        <v>69031346.310000002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6">
        <v>41964</v>
      </c>
      <c r="D193" s="5"/>
      <c r="E193" s="125">
        <v>6710</v>
      </c>
      <c r="F193" s="5"/>
      <c r="G193" s="5"/>
      <c r="H193" s="146" t="s">
        <v>2732</v>
      </c>
      <c r="J193" s="5"/>
      <c r="K193" s="126">
        <v>41995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2737</v>
      </c>
      <c r="D211" s="21"/>
      <c r="G211" s="27" t="s">
        <v>2620</v>
      </c>
      <c r="H211" s="147" t="s">
        <v>2733</v>
      </c>
      <c r="J211" s="27" t="s">
        <v>2622</v>
      </c>
      <c r="K211" s="147" t="s">
        <v>2735</v>
      </c>
      <c r="L211" s="21"/>
      <c r="M211" s="21"/>
      <c r="N211" s="21"/>
      <c r="O211" s="8"/>
    </row>
    <row r="212" spans="1:15" x14ac:dyDescent="0.25">
      <c r="A212" s="9"/>
      <c r="B212" s="27" t="s">
        <v>2619</v>
      </c>
      <c r="C212" s="146"/>
      <c r="D212" s="21"/>
      <c r="G212" s="27" t="s">
        <v>2621</v>
      </c>
      <c r="H212" s="147" t="s">
        <v>2734</v>
      </c>
      <c r="J212" s="27" t="s">
        <v>2623</v>
      </c>
      <c r="K212" s="146"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2:D160 M142:M160 G114:G121 L106:L107 G142:J160 L83:L90 G48:G90 B83:B90 G122:G139 G140:G14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elements/1.1/"/>
    <ds:schemaRef ds:uri="http://purl.org/dc/terms/"/>
    <ds:schemaRef ds:uri="http://schemas.microsoft.com/office/infopath/2007/PartnerControls"/>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Pineda</cp:lastModifiedBy>
  <cp:lastPrinted>2020-11-20T15:12:35Z</cp:lastPrinted>
  <dcterms:created xsi:type="dcterms:W3CDTF">2020-10-14T21:57:42Z</dcterms:created>
  <dcterms:modified xsi:type="dcterms:W3CDTF">2020-12-29T16:44:09Z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