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RY REALPE\Music\Nueva carpeta\"/>
    </mc:Choice>
  </mc:AlternateContent>
  <xr:revisionPtr revIDLastSave="0" documentId="13_ncr:1_{F01A5C32-09CE-4960-BE95-F3BCE22E77B2}"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<sst xmlns="http://schemas.openxmlformats.org/spreadsheetml/2006/main" count="4736" uniqueCount="2770">
  <si>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</si>
  <si>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</si>
  <si>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</si>
  <si>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</si>
  <si>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</si>
  <si>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</si>
  <si>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</si>
  <si>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</si>
  <si>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</si>
  <si>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</si>
  <si>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</si>
  <si>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</si>
  <si>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</si>
  <si>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</si>
  <si>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</si>
  <si>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</si>
  <si>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</si>
  <si>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</si>
  <si>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</si>
  <si>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</si>
  <si>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</si>
  <si>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</si>
  <si>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</si>
  <si>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</si>
  <si>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</si>
  <si>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</si>
  <si>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</si>
  <si>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</si>
  <si>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</si>
  <si>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</si>
  <si>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</si>
  <si>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</si>
  <si>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</si>
  <si>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</si>
  <si>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</si>
  <si>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</si>
  <si>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</si>
  <si>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</si>
  <si>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</si>
  <si>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</si>
  <si>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</si>
  <si>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</si>
  <si>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</si>
  <si>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</si>
  <si>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</si>
  <si>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</si>
  <si>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</si>
  <si>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</si>
  <si>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</si>
  <si>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</si>
  <si>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</si>
  <si>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</si>
  <si>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</si>
  <si>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</si>
  <si>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</si>
  <si>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</si>
  <si>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</si>
  <si>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</si>
  <si>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</si>
  <si>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</si>
  <si>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</si>
  <si>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</si>
  <si>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</si>
  <si>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</si>
  <si>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</si>
  <si>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</si>
  <si>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</si>
  <si>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</si>
  <si>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</si>
  <si>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</si>
  <si>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</si>
  <si>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</si>
  <si>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</si>
  <si>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</si>
  <si>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</si>
  <si>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</si>
  <si>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</si>
  <si>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</si>
  <si>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</si>
  <si>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</si>
  <si>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</si>
  <si>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</si>
  <si>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</si>
  <si>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</si>
  <si>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</si>
  <si>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</si>
  <si>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</si>
  <si>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</si>
  <si>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</si>
  <si>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</si>
  <si>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</si>
  <si>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</si>
  <si>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</si>
  <si>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</si>
  <si>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</si>
  <si>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</si>
  <si>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</si>
  <si>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</si>
  <si>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</si>
  <si>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</si>
  <si>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</si>
  <si>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</si>
  <si>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</si>
  <si>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</si>
  <si>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</si>
  <si>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</si>
  <si>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</si>
  <si>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</si>
  <si>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</si>
  <si>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</si>
  <si>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</si>
  <si>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</si>
  <si>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</si>
  <si>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</si>
  <si>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</si>
  <si>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</si>
  <si>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</si>
  <si>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</si>
  <si>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</si>
  <si>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</si>
  <si>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</si>
  <si>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</si>
  <si>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</si>
  <si>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</si>
  <si>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</si>
  <si>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</si>
  <si>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</si>
  <si>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</si>
  <si>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</si>
  <si>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</si>
  <si>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</si>
  <si>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</si>
  <si>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</si>
  <si>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</si>
  <si>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</si>
  <si>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</si>
  <si>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</si>
  <si>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</si>
  <si>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</si>
  <si>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</si>
  <si>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</si>
  <si>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</si>
  <si>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</si>
  <si>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</si>
  <si>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</si>
  <si>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</si>
  <si>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</si>
  <si>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</si>
  <si>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</si>
  <si>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</si>
  <si>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</si>
  <si>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</si>
  <si>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</si>
  <si>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</si>
  <si>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</si>
  <si>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</si>
  <si>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</si>
  <si>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</si>
  <si>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</si>
  <si>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</si>
  <si>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</si>
  <si>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</si>
  <si>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</si>
  <si>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</si>
  <si>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</si>
  <si>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</si>
  <si>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</si>
  <si>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</si>
  <si>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</si>
  <si>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</si>
  <si>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</si>
  <si>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</si>
  <si>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</si>
  <si>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</si>
  <si>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</si>
  <si>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</si>
  <si>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</si>
  <si>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</si>
  <si>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</si>
  <si>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</si>
  <si>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</si>
  <si>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</si>
  <si>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</si>
  <si>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</si>
  <si>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</si>
  <si>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</si>
  <si>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</si>
  <si>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</si>
  <si>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</si>
  <si>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</si>
  <si>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</si>
  <si>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</si>
  <si>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</si>
  <si>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</si>
  <si>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</si>
  <si>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</si>
  <si>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</si>
  <si>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</si>
  <si>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</si>
  <si>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</si>
  <si>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</si>
  <si>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</si>
  <si>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</si>
  <si>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</si>
  <si>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</si>
  <si>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</si>
  <si>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</si>
  <si>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</si>
  <si>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</si>
  <si>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</si>
  <si>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</si>
  <si>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</si>
  <si>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</si>
  <si>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</si>
  <si>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</si>
  <si>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</si>
  <si>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</si>
  <si>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</si>
  <si>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</si>
  <si>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</si>
  <si>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</si>
  <si>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</si>
  <si>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</si>
  <si>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</si>
  <si>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</si>
  <si>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</si>
  <si>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</si>
  <si>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</si>
  <si>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</si>
  <si>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</si>
  <si>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</si>
  <si>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</si>
  <si>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</si>
  <si>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</si>
  <si>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</si>
  <si>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</si>
  <si>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</si>
  <si>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</si>
  <si>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</si>
  <si>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</si>
  <si>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</si>
  <si>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</si>
  <si>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</si>
  <si>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</si>
  <si>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</si>
  <si>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</si>
  <si>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</si>
  <si>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</si>
  <si>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</si>
  <si>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</si>
  <si>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</si>
  <si>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</si>
  <si>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</si>
  <si>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</si>
  <si>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</si>
  <si>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</si>
  <si>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</si>
  <si>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</si>
  <si>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</si>
  <si>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</si>
  <si>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</si>
  <si>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</si>
  <si>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</si>
  <si>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</si>
  <si>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</si>
  <si>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</si>
  <si>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</si>
  <si>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</si>
  <si>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</si>
  <si>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</si>
  <si>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</si>
  <si>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</si>
  <si>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</si>
  <si>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</si>
  <si>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</si>
  <si>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</si>
  <si>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</si>
  <si>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</si>
  <si>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</si>
  <si>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</si>
  <si>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</si>
  <si>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</si>
  <si>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</si>
  <si>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</si>
  <si>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</si>
  <si>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</si>
  <si>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</si>
  <si>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</si>
  <si>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</si>
  <si>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</si>
  <si>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</si>
  <si>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</si>
  <si>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</si>
  <si>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</si>
  <si>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</si>
  <si>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</si>
  <si>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</si>
  <si>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</si>
  <si>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</si>
  <si>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</si>
  <si>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</si>
  <si>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</si>
  <si>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</si>
  <si>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</si>
  <si>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</si>
  <si>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</si>
  <si>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</si>
  <si>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</si>
  <si>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</si>
  <si>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</si>
  <si>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</si>
  <si>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</si>
  <si>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</si>
  <si>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</si>
  <si>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</si>
  <si>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</si>
  <si>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</si>
  <si>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</si>
  <si>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</si>
  <si>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</si>
  <si>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</si>
  <si>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</si>
  <si>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</si>
  <si>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</si>
  <si>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</si>
  <si>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</si>
  <si>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</si>
  <si>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</si>
  <si>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</si>
  <si>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</si>
  <si>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</si>
  <si>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</si>
  <si>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</si>
  <si>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</si>
  <si>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</si>
  <si>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</si>
  <si>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</si>
  <si>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</si>
  <si>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</si>
  <si>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</si>
  <si>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</si>
  <si>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</si>
  <si>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</si>
  <si>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</si>
  <si>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</si>
  <si>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</si>
  <si>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</si>
  <si>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</si>
  <si>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</si>
  <si>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</si>
  <si>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</si>
  <si>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</si>
  <si>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</si>
  <si>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</si>
  <si>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</si>
  <si>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</si>
  <si>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</si>
  <si>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</si>
  <si>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</si>
  <si>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</si>
  <si>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</si>
  <si>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</si>
  <si>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</si>
  <si>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</si>
  <si>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</si>
  <si>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</si>
  <si>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</si>
  <si>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</si>
  <si>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</si>
  <si>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</si>
  <si>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</si>
  <si>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</si>
  <si>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</si>
  <si>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</si>
  <si>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</si>
  <si>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</si>
  <si>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</si>
  <si>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</si>
  <si>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</si>
  <si>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</si>
  <si>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</si>
  <si>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</si>
  <si>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</si>
  <si>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</si>
  <si>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</si>
  <si>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</si>
  <si>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</si>
  <si>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</si>
  <si>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</si>
  <si>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</si>
  <si>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</si>
  <si>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</si>
  <si>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</si>
  <si>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</si>
  <si>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</si>
  <si>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</si>
  <si>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</si>
  <si>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</si>
  <si>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</si>
  <si>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</si>
  <si>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</si>
  <si>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</si>
  <si>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</si>
  <si>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</si>
  <si>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</si>
  <si>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</si>
  <si>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</si>
  <si>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</si>
  <si>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</si>
  <si>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</si>
  <si>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</si>
  <si>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</si>
  <si>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</si>
  <si>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</si>
  <si>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</si>
  <si>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</si>
  <si>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</si>
  <si>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</si>
  <si>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</si>
  <si>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</si>
  <si>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</si>
  <si>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</si>
  <si>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</si>
  <si>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</si>
  <si>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</si>
  <si>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</si>
  <si>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</si>
  <si>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</si>
  <si>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</si>
  <si>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</si>
  <si>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</si>
  <si>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</si>
  <si>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</si>
  <si>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</si>
  <si>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</si>
  <si>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</si>
  <si>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</si>
  <si>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</si>
  <si>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</si>
  <si>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</si>
  <si>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</si>
  <si>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</si>
  <si>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</si>
  <si>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</si>
  <si>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</si>
  <si>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</si>
  <si>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</si>
  <si>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</si>
  <si>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</si>
  <si>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</si>
  <si>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</si>
  <si>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</si>
  <si>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</si>
  <si>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</si>
  <si>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</si>
  <si>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</si>
  <si>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</si>
  <si>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</si>
  <si>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</si>
  <si>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</si>
  <si>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</si>
  <si>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</si>
  <si>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</si>
  <si>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</si>
  <si>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</si>
  <si>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</si>
  <si>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</si>
  <si>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</si>
  <si>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</si>
  <si>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</si>
  <si>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</si>
  <si>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</si>
  <si>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</si>
  <si>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</si>
  <si>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</si>
  <si>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</si>
  <si>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</si>
  <si>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</si>
  <si>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</si>
  <si>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</si>
  <si>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</si>
  <si>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</si>
  <si>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</si>
  <si>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</si>
  <si>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</si>
  <si>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</si>
  <si>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</si>
  <si>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</si>
  <si>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</si>
  <si>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</si>
  <si>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</si>
  <si>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</si>
  <si>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</si>
  <si>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</si>
  <si>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</si>
  <si>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</si>
  <si>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</si>
  <si>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</si>
  <si>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</si>
  <si>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</si>
  <si>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</si>
  <si>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</si>
  <si>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</si>
  <si>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</si>
  <si>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</si>
  <si>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</si>
  <si>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</si>
  <si>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</si>
  <si>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</si>
  <si>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</si>
  <si>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</si>
  <si>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</si>
  <si>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</si>
  <si>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</si>
  <si>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</si>
  <si>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</si>
  <si>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</si>
  <si>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</si>
  <si>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</si>
  <si>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</si>
  <si>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</si>
  <si>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</si>
  <si>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</si>
  <si>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</si>
  <si>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</si>
  <si>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</si>
  <si>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</si>
  <si>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</si>
  <si>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</si>
  <si>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</si>
  <si>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</si>
  <si>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</si>
  <si>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</si>
  <si>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</si>
  <si>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</si>
  <si>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</si>
  <si>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</si>
  <si>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</si>
  <si>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</si>
  <si>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</si>
  <si>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</si>
  <si>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</si>
  <si>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</si>
  <si>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</si>
  <si>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</si>
  <si>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</si>
  <si>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</si>
  <si>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</si>
  <si>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</si>
  <si>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</si>
  <si>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</si>
  <si>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</si>
  <si>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</si>
  <si>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</si>
  <si>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</si>
  <si>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</si>
  <si>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</si>
  <si>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</si>
  <si>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</si>
  <si>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</si>
  <si>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</si>
  <si>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</si>
  <si>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</si>
  <si>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</si>
  <si>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</si>
  <si>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</si>
  <si>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</si>
  <si>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</si>
  <si>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</si>
  <si>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</si>
  <si>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</si>
  <si>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</si>
  <si>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</si>
  <si>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</si>
  <si>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</si>
  <si>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</si>
  <si>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</si>
  <si>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</si>
  <si>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</si>
  <si>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</si>
  <si>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</si>
  <si>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</si>
  <si>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</si>
  <si>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</si>
  <si>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</si>
  <si>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</si>
  <si>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</si>
  <si>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</si>
  <si>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</si>
  <si>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</si>
  <si>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</si>
  <si>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</si>
  <si>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</si>
  <si>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</si>
  <si>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</si>
  <si>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</si>
  <si>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</si>
  <si>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</si>
  <si>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</si>
  <si>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</si>
  <si>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</si>
  <si>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</si>
  <si>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</si>
  <si>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</si>
  <si>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</si>
  <si>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</si>
  <si>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</si>
  <si>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</si>
  <si>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</si>
  <si>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</si>
  <si>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</si>
  <si>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</si>
  <si>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</si>
  <si>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</si>
  <si>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</si>
  <si>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</si>
  <si>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</si>
  <si>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</si>
  <si>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</si>
  <si>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</si>
  <si>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</si>
  <si>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</si>
  <si>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</si>
  <si>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</si>
  <si>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</si>
  <si>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</si>
  <si>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</si>
  <si>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</si>
  <si>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</si>
  <si>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</si>
  <si>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</si>
  <si>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</si>
  <si>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</si>
  <si>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</si>
  <si>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</si>
  <si>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</si>
  <si>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</si>
  <si>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</si>
  <si>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</si>
  <si>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</si>
  <si>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</si>
  <si>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</si>
  <si>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</si>
  <si>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</si>
  <si>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</si>
  <si>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</si>
  <si>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</si>
  <si>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</si>
  <si>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</si>
  <si>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</si>
  <si>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</si>
  <si>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</si>
  <si>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</si>
  <si>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</si>
  <si>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</si>
  <si>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</si>
  <si>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</si>
  <si>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</si>
  <si>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</si>
  <si>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</si>
  <si>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</si>
  <si>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</si>
  <si>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</si>
  <si>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</si>
  <si>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</si>
  <si>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</si>
  <si>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</si>
  <si>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</si>
  <si>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</si>
  <si>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</si>
  <si>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</si>
  <si>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</si>
  <si>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</si>
  <si>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</si>
  <si>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</si>
  <si>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</si>
  <si>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</si>
  <si>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</si>
  <si>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</si>
  <si>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</si>
  <si>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</si>
  <si>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</si>
  <si>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</si>
  <si>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</si>
  <si>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</si>
  <si>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</si>
  <si>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</si>
  <si>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</si>
  <si>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</si>
  <si>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</si>
  <si>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</si>
  <si>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</si>
  <si>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</si>
  <si>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</si>
  <si>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</si>
  <si>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</si>
  <si>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</si>
  <si>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</si>
  <si>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</si>
  <si>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</si>
  <si>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</si>
  <si>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</si>
  <si>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</si>
  <si>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</si>
  <si>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</si>
  <si>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</si>
  <si>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</si>
  <si>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</si>
  <si>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</si>
  <si>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</si>
  <si>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</si>
  <si>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</si>
  <si>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</si>
  <si>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</si>
  <si>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</si>
  <si>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</si>
  <si>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</si>
  <si>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</si>
  <si>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</si>
  <si>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</si>
  <si>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</si>
  <si>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</si>
  <si>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</si>
  <si>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</si>
  <si>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</si>
  <si>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</si>
  <si>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</si>
  <si>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</si>
  <si>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</si>
  <si>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</si>
  <si>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</si>
  <si>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</si>
  <si>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</si>
  <si>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</si>
  <si>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</si>
  <si>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</si>
  <si>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</si>
  <si>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</si>
  <si>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</si>
  <si>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</si>
  <si>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</si>
  <si>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</si>
  <si>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</si>
  <si>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</si>
  <si>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</si>
  <si>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</si>
  <si>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</si>
  <si>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</si>
  <si>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</si>
  <si>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</si>
  <si>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</si>
  <si>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</si>
  <si>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</si>
  <si>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</si>
  <si>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</si>
  <si>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</si>
  <si>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</si>
  <si>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</si>
  <si>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</si>
  <si>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</si>
  <si>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</si>
  <si>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</si>
  <si>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</si>
  <si>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</si>
  <si>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</si>
  <si>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</si>
  <si>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</si>
  <si>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</si>
  <si>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</si>
  <si>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</si>
  <si>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</si>
  <si>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</si>
  <si>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</si>
  <si>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</si>
  <si>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</si>
  <si>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</si>
  <si>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</si>
  <si>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</si>
  <si>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</si>
  <si>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</si>
  <si>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</si>
  <si>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</si>
  <si>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</si>
  <si>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</si>
  <si>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</si>
  <si>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</si>
  <si>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</si>
  <si>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</si>
  <si>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</si>
  <si>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</si>
  <si>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</si>
  <si>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</si>
  <si>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</si>
  <si>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</si>
  <si>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</si>
  <si>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</si>
  <si>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</si>
  <si>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</si>
  <si>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</si>
  <si>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</si>
  <si>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</si>
  <si>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</si>
  <si>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</si>
  <si>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</si>
  <si>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</si>
  <si>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</si>
  <si>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</si>
  <si>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</si>
  <si>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</si>
  <si>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</si>
  <si>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</si>
  <si>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</si>
  <si>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</si>
  <si>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</si>
  <si>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</si>
  <si>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</si>
  <si>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</si>
  <si>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</si>
  <si>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</si>
  <si>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</si>
  <si>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</si>
  <si>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</si>
  <si>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</si>
  <si>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</si>
  <si>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</si>
  <si>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</si>
  <si>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</si>
  <si>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</si>
  <si>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</si>
  <si>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</si>
  <si>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</si>
  <si>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</si>
  <si>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</si>
  <si>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</si>
  <si>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</si>
  <si>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</si>
  <si>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</si>
  <si>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</si>
  <si>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</si>
  <si>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</si>
  <si>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</si>
  <si>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</si>
  <si>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</si>
  <si>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</si>
  <si>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</si>
  <si>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</si>
  <si>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</si>
  <si>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</si>
  <si>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</si>
  <si>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</si>
  <si>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</si>
  <si>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</si>
  <si>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</si>
  <si>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</si>
  <si>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</si>
  <si>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</si>
  <si>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</si>
  <si>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</si>
  <si>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</si>
  <si>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</si>
  <si>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</si>
  <si>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</si>
  <si>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</si>
  <si>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</si>
  <si>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</si>
  <si>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</si>
  <si>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</si>
  <si>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</si>
  <si>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</si>
  <si>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</si>
  <si>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</si>
  <si>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</si>
  <si>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</si>
  <si>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</si>
  <si>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</si>
  <si>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</si>
  <si>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</si>
  <si>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</si>
  <si>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</si>
  <si>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</si>
  <si>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</si>
  <si>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</si>
  <si>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</si>
  <si>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</si>
  <si>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</si>
  <si>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</si>
  <si>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</si>
  <si>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</si>
  <si>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</si>
  <si>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</si>
  <si>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</si>
  <si>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</si>
  <si>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</si>
  <si>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</si>
  <si>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</si>
  <si>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</si>
  <si>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</si>
  <si>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</si>
  <si>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</si>
  <si>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</si>
  <si>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</si>
  <si>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</si>
  <si>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</si>
  <si>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</si>
  <si>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</si>
  <si>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</si>
  <si>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</si>
  <si>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</si>
  <si>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</si>
  <si>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</si>
  <si>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</si>
  <si>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</si>
  <si>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</si>
  <si>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</si>
  <si>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</si>
  <si>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</si>
  <si>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</si>
  <si>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</si>
  <si>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</si>
  <si>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</si>
  <si>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</si>
  <si>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</si>
  <si>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</si>
  <si>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</si>
  <si>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</si>
  <si>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</si>
  <si>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</si>
  <si>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</si>
  <si>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</si>
  <si>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</si>
  <si>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</si>
  <si>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</si>
  <si>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</si>
  <si>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</si>
  <si>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</si>
  <si>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</si>
  <si>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</si>
  <si>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</si>
  <si>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</si>
  <si>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</si>
  <si>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</si>
  <si>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</si>
  <si>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</si>
  <si>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</si>
  <si>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</si>
  <si>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</si>
  <si>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</si>
  <si>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</si>
  <si>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</si>
  <si>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</si>
  <si>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</si>
  <si>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</si>
  <si>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</si>
  <si>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</si>
  <si>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</si>
  <si>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</si>
  <si>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</si>
  <si>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</si>
  <si>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</si>
  <si>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</si>
  <si>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</si>
  <si>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</si>
  <si>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</si>
  <si>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</si>
  <si>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</si>
  <si>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</si>
  <si>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</si>
  <si>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</si>
  <si>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</si>
  <si>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</si>
  <si>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</si>
  <si>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</si>
  <si>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</si>
  <si>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</si>
  <si>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</si>
  <si>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</si>
  <si>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</si>
  <si>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</si>
  <si>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</si>
  <si>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</si>
  <si>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</si>
  <si>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</si>
  <si>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</si>
  <si>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</si>
  <si>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</si>
  <si>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</si>
  <si>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</si>
  <si>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</si>
  <si>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</si>
  <si>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</si>
  <si>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</si>
  <si>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</si>
  <si>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</si>
  <si>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</si>
  <si>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</si>
  <si>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</si>
  <si>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</si>
  <si>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</si>
  <si>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</si>
  <si>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</si>
  <si>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</si>
  <si>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</si>
  <si>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</si>
  <si>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</si>
  <si>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</si>
  <si>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</si>
  <si>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</si>
  <si>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</si>
  <si>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</si>
  <si>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</si>
  <si>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</si>
  <si>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</si>
  <si>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</si>
  <si>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</si>
  <si>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</si>
  <si>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</si>
  <si>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</si>
  <si>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</si>
  <si>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</si>
  <si>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</si>
  <si>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</si>
  <si>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</si>
  <si>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</si>
  <si>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</si>
  <si>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</si>
  <si>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</si>
  <si>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</si>
  <si>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</si>
  <si>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</si>
  <si>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</si>
  <si>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</si>
  <si>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</si>
  <si>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</si>
  <si>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</si>
  <si>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</si>
  <si>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</si>
  <si>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</si>
  <si>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</si>
  <si>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</si>
  <si>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</si>
  <si>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</si>
  <si>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</si>
  <si>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</si>
  <si>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</si>
  <si>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</si>
  <si>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</si>
  <si>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</si>
  <si>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</si>
  <si>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</si>
  <si>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</si>
  <si>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</si>
  <si>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</si>
  <si>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</si>
  <si>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</si>
  <si>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</si>
  <si>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</si>
  <si>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</si>
  <si>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</si>
  <si>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</si>
  <si>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</si>
  <si>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</si>
  <si>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</si>
  <si>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</si>
  <si>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</si>
  <si>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</si>
  <si>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</si>
  <si>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</si>
  <si>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</si>
  <si>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</si>
  <si>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</si>
  <si>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</si>
  <si>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</si>
  <si>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</si>
  <si>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</si>
  <si>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</si>
  <si>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</si>
  <si>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</si>
  <si>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</si>
  <si>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</si>
  <si>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</si>
  <si>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</si>
  <si>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</si>
  <si>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</si>
  <si>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</si>
  <si>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</si>
  <si>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</si>
  <si>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</si>
  <si>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</si>
  <si>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</si>
  <si>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</si>
  <si>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</si>
  <si>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</si>
  <si>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</si>
  <si>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</si>
  <si>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</si>
  <si>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</si>
  <si>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</si>
  <si>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</si>
  <si>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</si>
  <si>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</si>
  <si>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</si>
  <si>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</si>
  <si>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</si>
  <si>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</si>
  <si>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</si>
  <si>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</si>
  <si>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</si>
  <si>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</si>
  <si>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</si>
  <si>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</si>
  <si>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</si>
  <si>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</si>
  <si>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</si>
  <si>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</si>
  <si>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</si>
  <si>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</si>
  <si>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</si>
  <si>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</si>
  <si>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</si>
  <si>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</si>
  <si>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</si>
  <si>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</si>
  <si>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</si>
  <si>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</si>
  <si>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</si>
  <si>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</si>
  <si>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</si>
  <si>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</si>
  <si>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</si>
  <si>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</si>
  <si>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</si>
  <si>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</si>
  <si>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</si>
  <si>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</si>
  <si>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</si>
  <si>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</si>
  <si>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</si>
  <si>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</si>
  <si>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</si>
  <si>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</si>
  <si>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</si>
  <si>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</si>
  <si>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</si>
  <si>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</si>
  <si>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</si>
  <si>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</si>
  <si>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</si>
  <si>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</si>
  <si>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</si>
  <si>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</si>
  <si>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</si>
  <si>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</si>
  <si>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</si>
  <si>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</si>
  <si>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</si>
  <si>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</si>
  <si>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</si>
  <si>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</si>
  <si>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</si>
  <si>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</si>
  <si>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</si>
  <si>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</si>
  <si>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</si>
  <si>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</si>
  <si>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</si>
  <si>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</si>
  <si>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</si>
  <si>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</si>
  <si>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</si>
  <si>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</si>
  <si>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</si>
  <si>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</si>
  <si>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</si>
  <si>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</si>
  <si>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</si>
  <si>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</si>
  <si>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</si>
  <si>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</si>
  <si>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</si>
  <si>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</si>
  <si>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</si>
  <si>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</si>
  <si>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</si>
  <si>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</si>
  <si>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</si>
  <si>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</si>
  <si>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</si>
  <si>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</si>
  <si>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</si>
  <si>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</si>
  <si>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</si>
  <si>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</si>
  <si>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</si>
  <si>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</si>
  <si>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</si>
  <si>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</si>
  <si>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</si>
  <si>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</si>
  <si>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</si>
  <si>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</si>
  <si>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</si>
  <si>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</si>
  <si>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</si>
  <si>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</si>
  <si>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</si>
  <si>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</si>
  <si>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</si>
  <si>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</si>
  <si>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</si>
  <si>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</si>
  <si>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</si>
  <si>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</si>
  <si>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</si>
  <si>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</si>
  <si>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</si>
  <si>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</si>
  <si>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</si>
  <si>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</si>
  <si>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</si>
  <si>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</si>
  <si>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</si>
  <si>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</si>
  <si>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</si>
  <si>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</si>
  <si>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</si>
  <si>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</si>
  <si>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</si>
  <si>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</si>
  <si>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</si>
  <si>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</si>
  <si>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</si>
  <si>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</si>
  <si>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</si>
  <si>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</si>
  <si>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</si>
  <si>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</si>
  <si>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</si>
  <si>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</si>
  <si>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</si>
  <si>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</si>
  <si>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</si>
  <si>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</si>
  <si>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</si>
  <si>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</si>
  <si>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</si>
  <si>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</si>
  <si>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</si>
  <si>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</si>
  <si>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</si>
  <si>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</si>
  <si>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</si>
  <si>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</si>
  <si>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</si>
  <si>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</si>
  <si>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</si>
  <si>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</si>
  <si>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</si>
  <si>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</si>
  <si>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</si>
  <si>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</si>
  <si>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</si>
  <si>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</si>
  <si>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</si>
  <si>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</si>
  <si>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</si>
  <si>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</si>
  <si>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</si>
  <si>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</si>
  <si>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</si>
  <si>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</si>
  <si>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</si>
  <si>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</si>
  <si>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</si>
  <si>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</si>
  <si>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</si>
  <si>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</si>
  <si>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</si>
  <si>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</si>
  <si>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</si>
  <si>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</si>
  <si>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</si>
  <si>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</si>
  <si>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</si>
  <si>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</si>
  <si>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</si>
  <si>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</si>
  <si>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</si>
  <si>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</si>
  <si>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</si>
  <si>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</si>
  <si>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</si>
  <si>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</si>
  <si>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</si>
  <si>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</si>
  <si>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</si>
  <si>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</si>
  <si>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</si>
  <si>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</si>
  <si>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</si>
  <si>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</si>
  <si>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</si>
  <si>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</si>
  <si>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</si>
  <si>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</si>
  <si>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</si>
  <si>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</si>
  <si>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</si>
  <si>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</si>
  <si>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</si>
  <si>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</si>
  <si>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</si>
  <si>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</si>
  <si>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</si>
  <si>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</si>
  <si>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</si>
  <si>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</si>
  <si>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</si>
  <si>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</si>
  <si>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</si>
  <si>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</si>
  <si>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</si>
  <si>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</si>
  <si>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</si>
  <si>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</si>
  <si>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</si>
  <si>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</si>
  <si>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</si>
  <si>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</si>
  <si>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</si>
  <si>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</si>
  <si>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</si>
  <si>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</si>
  <si>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</si>
  <si>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</si>
  <si>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</si>
  <si>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</si>
  <si>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</si>
  <si>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</si>
  <si>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</si>
  <si>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</si>
  <si>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</si>
  <si>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</si>
  <si>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</si>
  <si>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</si>
  <si>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</si>
  <si>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</si>
  <si>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</si>
  <si>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</si>
  <si>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</si>
  <si>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</si>
  <si>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</si>
  <si>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</si>
  <si>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</si>
  <si>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</si>
  <si>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</si>
  <si>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</si>
  <si>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</si>
  <si>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</si>
  <si>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</si>
  <si>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</si>
  <si>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</si>
  <si>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</si>
  <si>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</si>
  <si>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</si>
  <si>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</si>
  <si>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</si>
  <si>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</si>
  <si>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</si>
  <si>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</si>
  <si>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</si>
  <si>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</si>
  <si>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</si>
  <si>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</si>
  <si>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</si>
  <si>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</si>
  <si>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</si>
  <si>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</si>
  <si>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</si>
  <si>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</si>
  <si>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</si>
  <si>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</si>
  <si>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</si>
  <si>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</si>
  <si>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</si>
  <si>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</si>
  <si>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</si>
  <si>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</si>
  <si>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</si>
  <si>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</si>
  <si>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</si>
  <si>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</si>
  <si>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</si>
  <si>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</si>
  <si>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</si>
  <si>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</si>
  <si>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</si>
  <si>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</si>
  <si>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</si>
  <si>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</si>
  <si>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</si>
  <si>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</si>
  <si>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</si>
  <si>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</si>
  <si>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</si>
  <si>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</si>
  <si>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</si>
  <si>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</si>
  <si>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</si>
  <si>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</si>
  <si>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</si>
  <si>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</si>
  <si>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</si>
  <si>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</si>
  <si>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</si>
  <si>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</si>
  <si>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</si>
  <si>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</si>
  <si>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</si>
  <si>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</si>
  <si>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</si>
  <si>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</si>
  <si>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</si>
  <si>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</si>
  <si>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</si>
  <si>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</si>
  <si>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</si>
  <si>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</si>
  <si>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</si>
  <si>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</si>
  <si>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</si>
  <si>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</si>
  <si>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</si>
  <si>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</si>
  <si>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</si>
  <si>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</si>
  <si>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</si>
  <si>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</si>
  <si>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</si>
  <si>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</si>
  <si>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</si>
  <si>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</si>
  <si>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</si>
  <si>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</si>
  <si>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</si>
  <si>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</si>
  <si>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</si>
  <si>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</si>
  <si>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</si>
  <si>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</si>
  <si>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</si>
  <si>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</si>
  <si>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</si>
  <si>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</si>
  <si>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</si>
  <si>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</si>
  <si>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</si>
  <si>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</si>
  <si>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</si>
  <si>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</si>
  <si>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</si>
  <si>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</si>
  <si>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</si>
  <si>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</si>
  <si>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</si>
  <si>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</si>
  <si>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</si>
  <si>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</si>
  <si>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</si>
  <si>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</si>
  <si>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</si>
  <si>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</si>
  <si>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</si>
  <si>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</si>
  <si>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</si>
  <si>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</si>
  <si>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</si>
  <si>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</si>
  <si>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</si>
  <si>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</si>
  <si>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</si>
  <si>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</si>
  <si>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</si>
  <si>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</si>
  <si>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</si>
  <si>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</si>
  <si>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</si>
  <si>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</si>
  <si>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</si>
  <si>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</si>
  <si>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</si>
  <si>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</si>
  <si>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</si>
  <si>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</si>
  <si>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</si>
  <si>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</si>
  <si>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</si>
  <si>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</si>
  <si>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</si>
  <si>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</si>
  <si>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</si>
  <si>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</si>
  <si>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</si>
  <si>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</si>
  <si>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</si>
  <si>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</si>
  <si>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</si>
  <si>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</si>
  <si>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</si>
  <si>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</si>
  <si>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</si>
  <si>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</si>
  <si>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</si>
  <si>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</si>
  <si>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</si>
  <si>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</si>
  <si>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</si>
  <si>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</si>
  <si>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</si>
  <si>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</si>
  <si>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</si>
  <si>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</si>
  <si>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</si>
  <si>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</si>
  <si>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</si>
  <si>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</si>
  <si>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</si>
  <si>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</si>
  <si>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</si>
  <si>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</si>
  <si>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</si>
  <si>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</si>
  <si>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</si>
  <si>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</si>
  <si>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</si>
  <si>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</si>
  <si>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</si>
  <si>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</si>
  <si>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</si>
  <si>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</si>
  <si>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</si>
  <si>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</si>
  <si>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</si>
  <si>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</si>
  <si>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</si>
  <si>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</si>
  <si>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</si>
  <si>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</si>
  <si>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</si>
  <si>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</si>
  <si>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</si>
  <si>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</si>
  <si>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</si>
  <si>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</si>
  <si>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</si>
  <si>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</si>
  <si>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</si>
  <si>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</si>
  <si>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</si>
  <si>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</si>
  <si>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</si>
  <si>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</si>
  <si>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</si>
  <si>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</si>
  <si>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</si>
  <si>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</si>
  <si>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</si>
  <si>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</si>
  <si>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</si>
  <si>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</si>
  <si>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</si>
  <si>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</si>
  <si>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</si>
  <si>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</si>
  <si>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</si>
  <si>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</si>
  <si>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</si>
  <si>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</si>
  <si>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</si>
  <si>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</si>
  <si>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</si>
  <si>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</si>
  <si>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</si>
  <si>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</si>
  <si>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</si>
  <si>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</si>
  <si>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</si>
  <si>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</si>
  <si>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</si>
  <si>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</si>
  <si>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</si>
  <si>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</si>
  <si>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</si>
  <si>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</si>
  <si>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</si>
  <si>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</si>
  <si>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</si>
  <si>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</si>
  <si>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</si>
  <si>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</si>
  <si>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</si>
  <si>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</si>
  <si>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</si>
  <si>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</si>
  <si>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</si>
  <si>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</si>
  <si>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</si>
  <si>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</si>
  <si>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</si>
  <si>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</si>
  <si>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</si>
  <si>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</si>
  <si>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</si>
  <si>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</si>
  <si>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</si>
  <si>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</si>
  <si>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</si>
  <si>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</si>
  <si>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</si>
  <si>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</si>
  <si>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</si>
  <si>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</si>
  <si>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</si>
  <si>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</si>
  <si>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</si>
  <si>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</si>
  <si>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</si>
  <si>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</si>
  <si>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</si>
  <si>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</si>
  <si>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</si>
  <si>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</si>
  <si>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</si>
  <si>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</si>
  <si>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</si>
  <si>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</si>
  <si>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</si>
  <si>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</si>
  <si>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</si>
  <si>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</si>
  <si>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</si>
  <si>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</si>
  <si>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</si>
  <si>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</si>
  <si>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</si>
  <si>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</si>
  <si>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</si>
  <si>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</si>
  <si>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</si>
  <si>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</si>
  <si>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</si>
  <si>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</si>
  <si>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</si>
  <si>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</si>
  <si>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</si>
  <si>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</si>
  <si>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</si>
  <si>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</si>
  <si>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</si>
  <si>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</si>
  <si>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</si>
  <si>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</si>
  <si>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</si>
  <si>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</si>
  <si>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</si>
  <si>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</si>
  <si>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</si>
  <si>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</si>
  <si>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</si>
  <si>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</si>
  <si>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</si>
  <si>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</si>
  <si>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</si>
  <si>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</si>
  <si>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</si>
  <si>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</si>
  <si>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</si>
  <si>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</si>
  <si>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</si>
  <si>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</si>
  <si>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</si>
  <si>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</si>
  <si>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</si>
  <si>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</si>
  <si>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</si>
  <si>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</si>
  <si>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</si>
  <si>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</si>
  <si>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</si>
  <si>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</si>
  <si>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</si>
  <si>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</si>
  <si>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</si>
  <si>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</si>
  <si>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</si>
  <si>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</si>
  <si>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</si>
  <si>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</si>
  <si>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</si>
  <si>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</si>
  <si>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</si>
  <si>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</si>
  <si>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</si>
  <si>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</si>
  <si>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</si>
  <si>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</si>
  <si>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</si>
  <si>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</si>
  <si>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</si>
  <si>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</si>
  <si>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</si>
  <si>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</si>
  <si>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</si>
  <si>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</si>
  <si>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</si>
  <si>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</si>
  <si>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</si>
  <si>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</si>
  <si>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</si>
  <si>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</si>
  <si>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</si>
  <si>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</si>
  <si>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</si>
  <si>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</si>
  <si>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</si>
  <si>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</si>
  <si>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</si>
  <si>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</si>
  <si>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</si>
  <si>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</si>
  <si>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</si>
  <si>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</si>
  <si>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</si>
  <si>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</si>
  <si>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</si>
  <si>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</si>
  <si>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</si>
  <si>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</si>
  <si>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</si>
  <si>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</si>
  <si>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</si>
  <si>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</si>
  <si>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</si>
  <si>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</si>
  <si>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</si>
  <si>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</si>
  <si>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</si>
  <si>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</si>
  <si>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</si>
  <si>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</si>
  <si>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</si>
  <si>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</si>
  <si>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</si>
  <si>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</si>
  <si>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</si>
  <si>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</si>
  <si>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</si>
  <si>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</si>
  <si>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</si>
  <si>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</si>
  <si>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</si>
  <si>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</si>
  <si>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</si>
  <si>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</si>
  <si>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</si>
  <si>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</si>
  <si>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</si>
  <si>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</si>
  <si>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</si>
  <si>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</si>
  <si>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</si>
  <si>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</si>
  <si>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</si>
  <si>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</si>
  <si>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</si>
  <si>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</si>
  <si>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</si>
  <si>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</si>
  <si>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</si>
  <si>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</si>
  <si>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</si>
  <si>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</si>
  <si>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</si>
  <si>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</si>
  <si>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</si>
  <si>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</si>
  <si>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</si>
  <si>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</si>
  <si>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</si>
  <si>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</si>
  <si>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</si>
  <si>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</si>
  <si>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</si>
  <si>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</si>
  <si>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</si>
  <si>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</si>
  <si>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</si>
  <si>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</si>
  <si>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</si>
  <si>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</si>
  <si>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</si>
  <si>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</si>
  <si>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</si>
  <si>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</si>
  <si>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</si>
  <si>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</si>
  <si>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</si>
  <si>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</si>
  <si>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</si>
  <si>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</si>
  <si>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</si>
  <si>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</si>
  <si>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</si>
  <si>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</si>
  <si>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</si>
  <si>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</si>
  <si>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</si>
  <si>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</si>
  <si>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</si>
  <si>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</si>
  <si>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</si>
  <si>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</si>
  <si>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</si>
  <si>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</si>
  <si>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</si>
  <si>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</si>
  <si>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</si>
  <si>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</si>
  <si>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</si>
  <si>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</si>
  <si>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</si>
  <si>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</si>
  <si>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</si>
  <si>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</si>
  <si>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</si>
  <si>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</si>
  <si>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</si>
  <si>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</si>
  <si>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</si>
  <si>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</si>
  <si>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</si>
  <si>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</si>
  <si>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</si>
  <si>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</si>
  <si>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</si>
  <si>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</si>
  <si>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</si>
  <si>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</si>
  <si>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</si>
  <si>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</si>
  <si>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</si>
  <si>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</si>
  <si>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</si>
  <si>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</si>
  <si>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</si>
  <si>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</si>
  <si>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</si>
  <si>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</si>
  <si>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</si>
  <si>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</si>
  <si>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</si>
  <si>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</si>
  <si>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</si>
  <si>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</si>
  <si>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</si>
  <si>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</si>
  <si>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</si>
  <si>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</si>
  <si>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</si>
  <si>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</si>
  <si>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</si>
  <si>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</si>
  <si>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</si>
  <si>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</si>
  <si>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</si>
  <si>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</si>
  <si>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</si>
  <si>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</si>
  <si>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</si>
  <si>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</si>
  <si>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</si>
  <si>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</si>
  <si>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</si>
  <si>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</si>
  <si>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</si>
  <si>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</si>
  <si>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</si>
  <si>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</si>
  <si>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</si>
  <si>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</si>
  <si>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</si>
  <si>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</si>
  <si>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</si>
  <si>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</si>
  <si>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</si>
  <si>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</si>
  <si>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</si>
  <si>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</si>
  <si>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</si>
  <si>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</si>
  <si>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</si>
  <si>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</si>
  <si>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</si>
  <si>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</si>
  <si>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</si>
  <si>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</si>
  <si>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</si>
  <si>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</si>
  <si>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</si>
  <si>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</si>
  <si>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</si>
  <si>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</si>
  <si>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</si>
  <si>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</si>
  <si>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</si>
  <si>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</si>
  <si>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</si>
  <si>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</si>
  <si>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</si>
  <si>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</si>
  <si>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</si>
  <si>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</si>
  <si>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</si>
  <si>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</si>
  <si>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</si>
  <si>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</si>
  <si>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</si>
  <si>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</si>
  <si>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</si>
  <si>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</si>
  <si>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</si>
  <si>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</si>
  <si>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</si>
  <si>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</si>
  <si>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</si>
  <si>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</si>
  <si>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</si>
  <si>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</si>
  <si>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</si>
  <si>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</si>
  <si>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</si>
  <si>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</si>
  <si>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</si>
  <si>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</si>
  <si>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</si>
  <si>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</si>
  <si>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</si>
  <si>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</si>
  <si>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</si>
  <si>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</si>
  <si>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</si>
  <si>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</si>
  <si>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</si>
  <si>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</si>
  <si>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</si>
  <si>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</si>
  <si>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</si>
  <si>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</si>
  <si>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</si>
  <si>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</si>
  <si>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</si>
  <si>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</si>
  <si>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</si>
  <si>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</si>
  <si>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</si>
  <si>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</si>
  <si>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</si>
  <si>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</si>
  <si>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</si>
  <si>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</si>
  <si>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</si>
  <si>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</si>
  <si>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</si>
  <si>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</si>
  <si>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</si>
  <si>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</si>
  <si>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</si>
  <si>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</si>
  <si>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</si>
  <si>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</si>
  <si>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</si>
  <si>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</si>
  <si>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</si>
  <si>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</si>
  <si>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</si>
  <si>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</si>
  <si>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</si>
  <si>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</si>
  <si>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</si>
  <si>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</si>
  <si>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</si>
  <si>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</si>
  <si>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</si>
  <si>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</si>
  <si>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</si>
  <si>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</si>
  <si>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</si>
  <si>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</si>
  <si>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</si>
  <si>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</si>
  <si>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</si>
  <si>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</si>
  <si>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</si>
  <si>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</si>
  <si>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</si>
  <si>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</si>
  <si>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</si>
  <si>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</si>
  <si>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</si>
  <si>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</si>
  <si>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</si>
  <si>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</si>
  <si>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</si>
  <si>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</si>
  <si>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</si>
  <si>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</si>
  <si>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</si>
  <si>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</si>
  <si>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</si>
  <si>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</si>
  <si>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</si>
  <si>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</si>
  <si>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</si>
  <si>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</si>
  <si>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</si>
  <si>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</si>
  <si>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</si>
  <si>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</si>
  <si>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</si>
  <si>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</si>
  <si>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</si>
  <si>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</si>
  <si>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</si>
  <si>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</si>
  <si>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</si>
  <si>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</si>
  <si>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</si>
  <si>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</si>
  <si>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</si>
  <si>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</si>
  <si>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</si>
  <si>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</si>
  <si>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</si>
  <si>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</si>
  <si>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</si>
  <si>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</si>
  <si>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</si>
  <si>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</si>
  <si>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</si>
  <si>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</si>
  <si>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</si>
  <si>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</si>
  <si>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</si>
  <si>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</si>
  <si>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</si>
  <si>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</si>
  <si>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</si>
  <si>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</si>
  <si>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</si>
  <si>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</si>
  <si>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</si>
  <si>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</si>
  <si>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</si>
  <si>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</si>
  <si>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</si>
  <si>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</si>
  <si>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</si>
  <si>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</si>
  <si>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</si>
  <si>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</si>
  <si>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</si>
  <si>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</si>
  <si>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</si>
  <si>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</si>
  <si>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</si>
  <si>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</si>
  <si>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</si>
  <si>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</si>
  <si>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</si>
  <si>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</si>
  <si>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</si>
  <si>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</si>
  <si>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</si>
  <si>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</si>
  <si>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</si>
  <si>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</si>
  <si>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</si>
  <si>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</si>
  <si>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</si>
  <si>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</si>
  <si>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</si>
  <si>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</si>
  <si>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</si>
  <si>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</si>
  <si>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</si>
  <si>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</si>
  <si>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</si>
  <si>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</si>
  <si>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</si>
  <si>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</si>
  <si>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</si>
  <si>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</si>
  <si>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</si>
  <si>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</si>
  <si>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</si>
  <si>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</si>
  <si>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</si>
  <si>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</si>
  <si>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</si>
  <si>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</si>
  <si>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</si>
  <si>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</si>
  <si>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</si>
  <si>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</si>
  <si>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</si>
  <si>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</si>
  <si>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</si>
  <si>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</si>
  <si>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</si>
  <si>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</si>
  <si>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</si>
  <si>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</si>
  <si>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</si>
  <si>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</si>
  <si>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</si>
  <si>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</si>
  <si>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</si>
  <si>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</si>
  <si>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</si>
  <si>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</si>
  <si>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</si>
  <si>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</si>
  <si>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</si>
  <si>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</si>
  <si>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</si>
  <si>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</si>
  <si>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</si>
  <si>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</si>
  <si>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</si>
  <si>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</si>
  <si>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</si>
  <si>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</si>
  <si>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</si>
  <si>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</si>
  <si>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</si>
  <si>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</si>
  <si>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</si>
  <si>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</si>
  <si>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</si>
  <si>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</si>
  <si>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</si>
  <si>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</si>
  <si>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</si>
  <si>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</si>
  <si>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</si>
  <si>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</si>
  <si>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</si>
  <si>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</si>
  <si>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</si>
  <si>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</si>
  <si>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</si>
  <si>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</si>
  <si>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</si>
  <si>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</si>
  <si>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</si>
  <si>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</si>
  <si>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</si>
  <si>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</si>
  <si>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</si>
  <si>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</si>
  <si>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</si>
  <si>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</si>
  <si>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</si>
  <si>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</si>
  <si>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</si>
  <si>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</si>
  <si>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</si>
  <si>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</si>
  <si>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</si>
  <si>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</si>
  <si>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</si>
  <si>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</si>
  <si>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</si>
  <si>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</si>
  <si>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</si>
  <si>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</si>
  <si>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</si>
  <si>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</si>
  <si>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</si>
  <si>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</si>
  <si>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</si>
  <si>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</si>
  <si>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</si>
  <si>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</si>
  <si>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</si>
  <si>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</si>
  <si>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</si>
  <si>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</si>
  <si>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</si>
  <si>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</si>
  <si>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</si>
  <si>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</si>
  <si>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</si>
  <si>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</si>
  <si>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</si>
  <si>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</si>
  <si>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</si>
  <si>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</si>
  <si>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</si>
  <si>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</si>
  <si>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</si>
  <si>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</si>
  <si>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</si>
  <si>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</si>
  <si>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</si>
  <si>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</si>
  <si>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</si>
  <si>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</si>
  <si>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</si>
  <si>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</si>
  <si>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</si>
  <si>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</si>
  <si>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</si>
  <si>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</si>
  <si>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</si>
  <si>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</si>
  <si>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</si>
  <si>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</si>
  <si>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</si>
  <si>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</si>
  <si>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</si>
  <si>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</si>
  <si>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</si>
  <si>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</si>
  <si>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</si>
  <si>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</si>
  <si>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</si>
  <si>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</si>
  <si>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</si>
  <si>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</si>
  <si>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</si>
  <si>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</si>
  <si>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</si>
  <si>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</si>
  <si>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</si>
  <si>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</si>
  <si>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</si>
  <si>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</si>
  <si>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</si>
  <si>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</si>
  <si>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</si>
  <si>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</si>
  <si>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</si>
  <si>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</si>
  <si>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</si>
  <si>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</si>
  <si>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</si>
  <si>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</si>
  <si>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</si>
  <si>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</si>
  <si>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</si>
  <si>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</si>
  <si>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</si>
  <si>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</si>
  <si>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</si>
  <si>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</si>
  <si>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</si>
  <si>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</si>
  <si>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</si>
  <si>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</si>
  <si>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</si>
  <si>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</si>
  <si>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</si>
  <si>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</si>
  <si>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</si>
  <si>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</si>
  <si>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</si>
  <si>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</si>
  <si>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</si>
  <si>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</si>
  <si>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</si>
  <si>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</si>
  <si>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</si>
  <si>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</si>
  <si>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</si>
  <si>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</si>
  <si>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</si>
  <si>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</si>
  <si>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</si>
  <si>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</si>
  <si>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</si>
  <si>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</si>
  <si>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</si>
  <si>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</si>
  <si>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</si>
  <si>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</si>
  <si>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</si>
  <si>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</si>
  <si>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</si>
  <si>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</si>
  <si>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</si>
  <si>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</si>
  <si>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</si>
  <si>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</si>
  <si>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</si>
  <si>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</si>
  <si>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</si>
  <si>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</si>
  <si>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</si>
  <si>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</si>
  <si>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</si>
  <si>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</si>
  <si>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</si>
  <si>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</si>
  <si>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</si>
  <si>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</si>
  <si>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</si>
  <si>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</si>
  <si>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</si>
  <si>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</si>
  <si>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</si>
  <si>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</si>
  <si>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</si>
  <si>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</si>
  <si>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</si>
  <si>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</si>
  <si>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</si>
  <si>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</si>
  <si>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</si>
  <si>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</si>
  <si>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</si>
  <si>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</si>
  <si>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</si>
  <si>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</si>
  <si>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</si>
  <si>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</si>
  <si>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</si>
  <si>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</si>
  <si>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</si>
  <si>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</si>
  <si>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</si>
  <si>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</si>
  <si>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</si>
  <si>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</si>
  <si>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</si>
  <si>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</si>
  <si>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</si>
  <si>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</si>
  <si>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</si>
  <si>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</si>
  <si>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</si>
  <si>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</si>
  <si>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</si>
  <si>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</si>
  <si>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</si>
  <si>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</si>
  <si>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</si>
  <si>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</si>
  <si>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</si>
  <si>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</si>
  <si>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</si>
  <si>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</si>
  <si>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</si>
  <si>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</si>
  <si>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</si>
  <si>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</si>
  <si>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</si>
  <si>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</si>
  <si>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</si>
  <si>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</si>
  <si>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</si>
  <si>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</si>
  <si>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</si>
  <si>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</si>
  <si>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</si>
  <si>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</si>
  <si>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</si>
  <si>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</si>
  <si>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</si>
  <si>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</si>
  <si>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</si>
  <si>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</si>
  <si>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</si>
  <si>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</si>
  <si>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</si>
  <si>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</si>
  <si>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</si>
  <si>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</si>
  <si>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</si>
  <si>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</si>
  <si>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</si>
  <si>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</si>
  <si>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</si>
  <si>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</si>
  <si>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</si>
  <si>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</si>
  <si>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</si>
  <si>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</si>
  <si>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</si>
  <si>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</si>
  <si>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</si>
  <si>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</si>
  <si>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</si>
  <si>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</si>
  <si>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</si>
  <si>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</si>
  <si>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</si>
  <si>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</si>
  <si>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</si>
  <si>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</si>
  <si>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</si>
  <si>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</si>
  <si>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</si>
  <si>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</si>
  <si>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</si>
  <si>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</si>
  <si>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</si>
  <si>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</si>
  <si>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</si>
  <si>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</si>
  <si>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</si>
  <si>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</si>
  <si>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</si>
  <si>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</si>
  <si>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</si>
  <si>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</si>
  <si>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</si>
  <si>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</si>
  <si>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</si>
  <si>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</si>
  <si>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</si>
  <si>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</si>
  <si>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</si>
  <si>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</si>
  <si>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</si>
  <si>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</si>
  <si>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</si>
  <si>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</si>
  <si>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</si>
  <si>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</si>
  <si>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</si>
  <si>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</si>
  <si>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</si>
  <si>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</si>
  <si>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</si>
  <si>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</si>
  <si>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</si>
  <si>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</si>
  <si>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</si>
  <si>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</si>
  <si>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</si>
  <si>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</si>
  <si>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</si>
  <si>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</si>
  <si>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</si>
  <si>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</si>
  <si>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</si>
  <si>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</si>
  <si>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</si>
  <si>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</si>
  <si>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</si>
  <si>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</si>
  <si>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</si>
  <si>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</si>
  <si>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</si>
  <si>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</si>
  <si>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</si>
  <si>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</si>
  <si>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</si>
  <si>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</si>
  <si>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</si>
  <si>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</si>
  <si>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</si>
  <si>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</si>
  <si>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</si>
  <si>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</si>
  <si>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</si>
  <si>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</si>
  <si>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</si>
  <si>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</si>
  <si>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</si>
  <si>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</si>
  <si>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</si>
  <si>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</si>
  <si>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</si>
  <si>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</si>
  <si>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</si>
  <si>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</si>
  <si>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</si>
  <si>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</si>
  <si>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</si>
  <si>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</si>
  <si>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</si>
  <si>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</si>
  <si>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</si>
  <si>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</si>
  <si>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</si>
  <si>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</si>
  <si>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</si>
  <si>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</si>
  <si>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</si>
  <si>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</si>
  <si>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</si>
  <si>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</si>
  <si>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</si>
  <si>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</si>
  <si>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</si>
  <si>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</si>
  <si>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</si>
  <si>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</si>
  <si>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</si>
  <si>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</si>
  <si>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</si>
  <si>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</si>
  <si>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</si>
  <si>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</si>
  <si>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</si>
  <si>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</si>
  <si>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</si>
  <si>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</si>
  <si>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</si>
  <si>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</si>
  <si>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</si>
  <si>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</si>
  <si>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</si>
  <si>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</si>
  <si>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</si>
  <si>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</si>
  <si>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</si>
  <si>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</si>
  <si>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</si>
  <si>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</si>
  <si>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</si>
  <si>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</si>
  <si>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</si>
  <si>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</si>
  <si>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</si>
  <si>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</si>
  <si>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</si>
  <si>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</si>
  <si>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</si>
  <si>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</si>
  <si>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</si>
  <si>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</si>
  <si>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</si>
  <si>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</si>
  <si>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</si>
  <si>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</si>
  <si>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</si>
  <si>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</si>
  <si>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</si>
  <si>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</si>
  <si>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</si>
  <si>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</si>
  <si>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</si>
  <si>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</si>
  <si>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</si>
  <si>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</si>
  <si>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</si>
  <si>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</si>
  <si>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</si>
  <si>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</si>
  <si>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</si>
  <si>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</si>
  <si>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</si>
  <si>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</si>
  <si>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</si>
  <si>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</si>
  <si>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</si>
  <si>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</si>
  <si>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</si>
  <si>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</si>
  <si>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</si>
  <si>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</si>
  <si>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</si>
  <si>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</si>
  <si>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</si>
  <si>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</si>
  <si>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</si>
  <si>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</si>
  <si>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</si>
  <si>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</si>
  <si>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</si>
  <si>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</si>
  <si>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</si>
  <si>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</si>
  <si>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</si>
  <si>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</si>
  <si>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</si>
  <si>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</si>
  <si>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</si>
  <si>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</si>
  <si>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</si>
  <si>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</si>
  <si>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</si>
  <si>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</si>
  <si>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</si>
  <si>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</si>
  <si>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</si>
  <si>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</si>
  <si>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</si>
  <si>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</si>
  <si>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</si>
  <si>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</si>
  <si>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</si>
  <si>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</si>
  <si>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</si>
  <si>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</si>
  <si>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</si>
  <si>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</si>
  <si>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</si>
  <si>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</si>
  <si>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</si>
  <si>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</si>
  <si>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</si>
  <si>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</si>
  <si>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</si>
  <si>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</si>
  <si>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</si>
  <si>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</si>
  <si>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</si>
  <si>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</si>
  <si>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</si>
  <si>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</si>
  <si>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</si>
  <si>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</si>
  <si>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</si>
  <si>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</si>
  <si>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</si>
  <si>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</si>
  <si>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</si>
  <si>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</si>
  <si>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</si>
  <si>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</si>
  <si>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</si>
  <si>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</si>
  <si>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</si>
  <si>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</si>
  <si>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</si>
  <si>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</si>
  <si>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</si>
  <si>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</si>
  <si>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</si>
  <si>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</si>
  <si>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</si>
  <si>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</si>
  <si>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</si>
  <si>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</si>
  <si>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</si>
  <si>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</si>
  <si>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</si>
  <si>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</si>
  <si>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</si>
  <si>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</si>
  <si>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</si>
  <si>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</si>
  <si>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</si>
  <si>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</si>
  <si>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</si>
  <si>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</si>
  <si>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</si>
  <si>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</si>
  <si>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</si>
  <si>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</si>
  <si>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</si>
  <si>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</si>
  <si>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</si>
  <si>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</si>
  <si>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</si>
  <si>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</si>
  <si>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</si>
  <si>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</si>
  <si>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</si>
  <si>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</si>
  <si>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</si>
  <si>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</si>
  <si>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</si>
  <si>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</si>
  <si>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</si>
  <si>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</si>
  <si>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</si>
  <si>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</si>
  <si>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</si>
  <si>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</si>
  <si>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</si>
  <si>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</si>
  <si>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</si>
  <si>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</si>
  <si>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</si>
  <si>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</si>
  <si>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</si>
  <si>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</si>
  <si>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</si>
  <si>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</si>
  <si>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</si>
  <si>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</si>
  <si>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</si>
  <si>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</si>
  <si>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</si>
  <si>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</si>
  <si>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</si>
  <si>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</si>
  <si>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</si>
  <si>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</si>
  <si>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</si>
  <si>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</si>
  <si>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</si>
  <si>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</si>
  <si>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</si>
  <si>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</si>
  <si>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</si>
  <si>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</si>
  <si>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</si>
  <si>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</si>
  <si>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</si>
  <si>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</si>
  <si>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</si>
  <si>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</si>
  <si>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</si>
  <si>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</si>
  <si>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</si>
  <si>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</si>
  <si>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</si>
  <si>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</si>
  <si>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</si>
  <si>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</si>
  <si>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</si>
  <si>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</si>
  <si>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</si>
  <si>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</si>
  <si>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</si>
  <si>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</si>
  <si>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</si>
  <si>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</si>
  <si>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</si>
  <si>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</si>
  <si>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</si>
  <si>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4812-2010</t>
  </si>
  <si>
    <t>CUALIFICACION PARA LA ATENCION EDUCATIVA DE LA POBLACION CON DISCAPACIDAD EN EL DESARROLLO DE UN PROYECTO LUDICO PEDAGOGICO A NIÑOS, NIÑAS D ELA ZONA DE URABA.</t>
  </si>
  <si>
    <t>LUZ ADRIANA MILLAN GUTIERREZ</t>
  </si>
  <si>
    <t>3226517934</t>
  </si>
  <si>
    <t>CARRERA 67 No  32B- 36 Medellin - Antioquia</t>
  </si>
  <si>
    <t>forjadoresdeamor@hotmail.com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</si>
  <si>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</si>
  <si>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762620376</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</si>
  <si>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</si>
  <si>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</si>
  <si>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</si>
  <si>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</si>
  <si>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4813-2011</t>
  </si>
  <si>
    <t>4814_2012</t>
  </si>
  <si>
    <t>4815-2013</t>
  </si>
  <si>
    <t>C2005-004 DE 2005</t>
  </si>
  <si>
    <t>IMPLEMENTACION DE LA ATENCION INTEGRAL A LA PRIMERA INFANCIA DE LA POBLACION AFRODESCENDIENTE DE LOS MUNICIPIOS DE CHIGORODO,  CAREPA, APARTADO, TURBO, NECOCLI, ARBOLETES Y MUTATA.</t>
  </si>
  <si>
    <t>C2006-0021 DE 2006</t>
  </si>
  <si>
    <t>C2008-0011  DE 2008</t>
  </si>
  <si>
    <t>C2009-0019  DE 2009</t>
  </si>
  <si>
    <t>C2011-035  DE 2011</t>
  </si>
  <si>
    <t>C2012-025  DE 2012</t>
  </si>
  <si>
    <t>2021-5-100000117</t>
  </si>
  <si>
    <t>CARRERA 67 No  32B- 36 Medellin Antioquia</t>
  </si>
  <si>
    <t>UNION TEMPORAL FORJANDO TALENTOS</t>
  </si>
  <si>
    <t>TERESA DE JESUS HERNANDEZ SALGADO</t>
  </si>
  <si>
    <t>CL. 5 C. No. 42-23 CALI - VALLE</t>
  </si>
  <si>
    <t>3173790887</t>
  </si>
  <si>
    <t>CL. 5 C No. 42-23 CALI - VALLE</t>
  </si>
  <si>
    <t>f.fundacoba@hotmail.com</t>
  </si>
  <si>
    <t>AMUNAFRO</t>
  </si>
  <si>
    <t>APOYO PSICOSOCIAL PARA NIÑOS, NIÑAS Y ADOLESCENTES CON DISCAPACIDAD COGNITIVA</t>
  </si>
  <si>
    <t>DISEÑO DE ACTIVIDADES PSICOSOCIALES ENCAMINADAS AL TRABAJO CON FAMILIAS DE NIÑOS, NIÑAS Y ADOLESCENTES DE LA ZONA DE URABA</t>
  </si>
  <si>
    <t>EJECUCION DE UN PLAN DE ACOMPAÑAMIENTO PSICOSOCIAL PARA NIÑOS, NIÑAS EN SITUACION DE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</si>
</sst>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50" zoomScale="85" zoomScaleNormal="85" zoomScaleSheetLayoutView="40" zoomScalePageLayoutView="40" workbookViewId="0">
      <selection activeCell="G63" sqref="G6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44194.707936458333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6" t="str">
        <f>HYPERLINK("#Integrante_1!A109","CAPACIDAD RESIDUAL")</f>
        <v>CAPACIDAD RESIDUAL</v>
      </c>
      <c r="F8" s="267"/>
      <c r="G8" s="268"/>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6" t="str">
        <f>HYPERLINK("#Integrante_1!A162","TALENTO HUMANO")</f>
        <v>TALENTO HUMANO</v>
      </c>
      <c r="F9" s="267"/>
      <c r="G9" s="268"/>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6" t="str">
        <f>HYPERLINK("#Integrante_1!F162","INFRAESTRUCTURA")</f>
        <v>INFRAESTRUCTURA</v>
      </c>
      <c r="F10" s="267"/>
      <c r="G10" s="268"/>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2758</v>
      </c>
      <c r="D15" s="35"/>
      <c r="E15" s="35"/>
      <c r="F15" s="5"/>
      <c r="G15" s="32" t="s">
        <v>1168</v>
      </c>
      <c r="H15" s="103" t="s">
        <v>36</v>
      </c>
      <c r="I15" s="32" t="s">
        <v>2629</v>
      </c>
      <c r="J15" s="108" t="s">
        <v>2637</v>
      </c>
      <c r="L15" s="263" t="s">
        <v>8</v>
      </c>
      <c r="M15" s="263"/>
      <c r="N15" s="176">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2760</v>
      </c>
      <c r="G20" s="5"/>
      <c r="H20" s="269"/>
      <c r="I20" s="142" t="s">
        <v>36</v>
      </c>
      <c r="J20" s="143" t="s">
        <v>69</v>
      </c>
      <c r="K20" s="144">
        <v>3158563076</v>
      </c>
      <c r="L20" s="145">
        <v>44194</v>
      </c>
      <c r="M20" s="145">
        <v>44561</v>
      </c>
      <c r="N20" s="128">
        <f>+(M20-L20)/30</f>
        <v>12.233333333333333</v>
      </c>
      <c r="O20" s="131"/>
      <c r="U20" s="127"/>
      <c r="V20" s="105">
        <f ca="1">NOW()</f>
        <v>44194.707936458333</v>
      </c>
      <c r="W20" s="105">
        <f ca="1">NOW()</f>
        <v>44194.707936458333</v>
      </c>
    </row>
    <row r="21" spans="1:23" ht="30" customHeight="1" outlineLevel="1" x14ac:dyDescent="0.25">
      <c r="A21" s="9"/>
      <c r="B21" s="71"/>
      <c r="C21" s="5"/>
      <c r="D21" s="5"/>
      <c r="E21" s="5"/>
      <c r="F21" s="5"/>
      <c r="G21" s="5"/>
      <c r="H21" s="70"/>
      <c r="I21" s="142" t="s">
        <v>36</v>
      </c>
      <c r="J21" s="143" t="s">
        <v>50</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FUNDACIÓN FUNDACOBA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2742</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2766</v>
      </c>
      <c r="C48" s="110" t="s">
        <v>32</v>
      </c>
      <c r="D48" s="116" t="s">
        <v>2751</v>
      </c>
      <c r="E48" s="188">
        <v>38363</v>
      </c>
      <c r="F48" s="188">
        <v>38909</v>
      </c>
      <c r="G48" s="165">
        <f>IF(AND(E48&lt;&gt;"",F48&lt;&gt;""),((F48-E48)/30),"")</f>
        <v>18.2</v>
      </c>
      <c r="H48" s="117" t="s">
        <v>2752</v>
      </c>
      <c r="I48" s="111" t="s">
        <v>36</v>
      </c>
      <c r="J48" s="116" t="s">
        <v>69</v>
      </c>
      <c r="K48" s="118">
        <v>72113615</v>
      </c>
      <c r="L48" s="112" t="s">
        <v>1148</v>
      </c>
      <c r="M48" s="113">
        <v>1</v>
      </c>
      <c r="N48" s="112" t="s">
        <v>27</v>
      </c>
      <c r="O48" s="112" t="s">
        <v>1148</v>
      </c>
      <c r="P48" s="79"/>
    </row>
    <row r="49" spans="1:16" s="6" customFormat="1" ht="24.75" customHeight="1" x14ac:dyDescent="0.25">
      <c r="A49" s="136">
        <v>2</v>
      </c>
      <c r="B49" s="117" t="s">
        <v>2766</v>
      </c>
      <c r="C49" s="119" t="s">
        <v>32</v>
      </c>
      <c r="D49" s="116" t="s">
        <v>2751</v>
      </c>
      <c r="E49" s="188">
        <v>38363</v>
      </c>
      <c r="F49" s="188">
        <v>38909</v>
      </c>
      <c r="G49" s="165">
        <f t="shared" ref="G49:G107" si="2">IF(AND(E49&lt;&gt;"",F49&lt;&gt;""),((F49-E49)/30),"")</f>
        <v>18.2</v>
      </c>
      <c r="H49" s="117" t="s">
        <v>2752</v>
      </c>
      <c r="I49" s="116" t="s">
        <v>36</v>
      </c>
      <c r="J49" s="116" t="s">
        <v>50</v>
      </c>
      <c r="K49" s="118">
        <v>72113615</v>
      </c>
      <c r="L49" s="119" t="s">
        <v>1148</v>
      </c>
      <c r="M49" s="113">
        <v>1</v>
      </c>
      <c r="N49" s="119" t="s">
        <v>27</v>
      </c>
      <c r="O49" s="119" t="s">
        <v>1148</v>
      </c>
      <c r="P49" s="79"/>
    </row>
    <row r="50" spans="1:16" s="6" customFormat="1" ht="24.75" customHeight="1" x14ac:dyDescent="0.25">
      <c r="A50" s="136">
        <v>3</v>
      </c>
      <c r="B50" s="117" t="s">
        <v>2766</v>
      </c>
      <c r="C50" s="119" t="s">
        <v>32</v>
      </c>
      <c r="D50" s="116" t="s">
        <v>2753</v>
      </c>
      <c r="E50" s="188">
        <v>38930</v>
      </c>
      <c r="F50" s="188">
        <v>39479</v>
      </c>
      <c r="G50" s="165">
        <f t="shared" si="2"/>
        <v>18.3</v>
      </c>
      <c r="H50" s="117" t="s">
        <v>2752</v>
      </c>
      <c r="I50" s="116" t="s">
        <v>36</v>
      </c>
      <c r="J50" s="116" t="s">
        <v>69</v>
      </c>
      <c r="K50" s="114">
        <v>76288335</v>
      </c>
      <c r="L50" s="119" t="s">
        <v>1148</v>
      </c>
      <c r="M50" s="113">
        <v>1</v>
      </c>
      <c r="N50" s="119" t="s">
        <v>27</v>
      </c>
      <c r="O50" s="119" t="s">
        <v>1148</v>
      </c>
      <c r="P50" s="79"/>
    </row>
    <row r="51" spans="1:16" s="6" customFormat="1" ht="24.75" customHeight="1" outlineLevel="1" x14ac:dyDescent="0.25">
      <c r="A51" s="136">
        <v>4</v>
      </c>
      <c r="B51" s="117" t="s">
        <v>2766</v>
      </c>
      <c r="C51" s="119" t="s">
        <v>32</v>
      </c>
      <c r="D51" s="116" t="s">
        <v>2753</v>
      </c>
      <c r="E51" s="188">
        <v>38930</v>
      </c>
      <c r="F51" s="188">
        <v>39479</v>
      </c>
      <c r="G51" s="165">
        <f t="shared" si="2"/>
        <v>18.3</v>
      </c>
      <c r="H51" s="117" t="s">
        <v>2752</v>
      </c>
      <c r="I51" s="116" t="s">
        <v>36</v>
      </c>
      <c r="J51" s="116" t="s">
        <v>50</v>
      </c>
      <c r="K51" s="114">
        <v>76288335</v>
      </c>
      <c r="L51" s="119" t="s">
        <v>1148</v>
      </c>
      <c r="M51" s="113">
        <v>1</v>
      </c>
      <c r="N51" s="119" t="s">
        <v>27</v>
      </c>
      <c r="O51" s="119" t="s">
        <v>1148</v>
      </c>
      <c r="P51" s="79"/>
    </row>
    <row r="52" spans="1:16" s="7" customFormat="1" ht="24.75" customHeight="1" outlineLevel="1" x14ac:dyDescent="0.25">
      <c r="A52" s="137">
        <v>5</v>
      </c>
      <c r="B52" s="117" t="s">
        <v>2766</v>
      </c>
      <c r="C52" s="119" t="s">
        <v>32</v>
      </c>
      <c r="D52" s="116" t="s">
        <v>2754</v>
      </c>
      <c r="E52" s="188">
        <v>39498</v>
      </c>
      <c r="F52" s="188">
        <v>40045</v>
      </c>
      <c r="G52" s="165">
        <f t="shared" si="2"/>
        <v>18.233333333333334</v>
      </c>
      <c r="H52" s="117" t="s">
        <v>2752</v>
      </c>
      <c r="I52" s="116" t="s">
        <v>36</v>
      </c>
      <c r="J52" s="116" t="s">
        <v>69</v>
      </c>
      <c r="K52" s="118">
        <v>80795554</v>
      </c>
      <c r="L52" s="119" t="s">
        <v>1148</v>
      </c>
      <c r="M52" s="113">
        <v>1</v>
      </c>
      <c r="N52" s="119" t="s">
        <v>27</v>
      </c>
      <c r="O52" s="119" t="s">
        <v>1148</v>
      </c>
      <c r="P52" s="80"/>
    </row>
    <row r="53" spans="1:16" s="7" customFormat="1" ht="24.75" customHeight="1" outlineLevel="1" x14ac:dyDescent="0.25">
      <c r="A53" s="137">
        <v>6</v>
      </c>
      <c r="B53" s="117" t="s">
        <v>2766</v>
      </c>
      <c r="C53" s="119" t="s">
        <v>32</v>
      </c>
      <c r="D53" s="116" t="s">
        <v>2754</v>
      </c>
      <c r="E53" s="188">
        <v>39498</v>
      </c>
      <c r="F53" s="188">
        <v>40045</v>
      </c>
      <c r="G53" s="165">
        <f t="shared" si="2"/>
        <v>18.233333333333334</v>
      </c>
      <c r="H53" s="117" t="s">
        <v>2752</v>
      </c>
      <c r="I53" s="116" t="s">
        <v>36</v>
      </c>
      <c r="J53" s="116" t="s">
        <v>50</v>
      </c>
      <c r="K53" s="118">
        <v>80795554</v>
      </c>
      <c r="L53" s="119" t="s">
        <v>1148</v>
      </c>
      <c r="M53" s="113">
        <v>1</v>
      </c>
      <c r="N53" s="119" t="s">
        <v>27</v>
      </c>
      <c r="O53" s="119" t="s">
        <v>1148</v>
      </c>
      <c r="P53" s="80"/>
    </row>
    <row r="54" spans="1:16" s="7" customFormat="1" ht="24.75" customHeight="1" outlineLevel="1" x14ac:dyDescent="0.25">
      <c r="A54" s="137">
        <v>7</v>
      </c>
      <c r="B54" s="117" t="s">
        <v>2766</v>
      </c>
      <c r="C54" s="119" t="s">
        <v>32</v>
      </c>
      <c r="D54" s="116" t="s">
        <v>2755</v>
      </c>
      <c r="E54" s="188">
        <v>40057</v>
      </c>
      <c r="F54" s="188">
        <v>40603</v>
      </c>
      <c r="G54" s="165">
        <f t="shared" si="2"/>
        <v>18.2</v>
      </c>
      <c r="H54" s="117" t="s">
        <v>2752</v>
      </c>
      <c r="I54" s="111" t="s">
        <v>36</v>
      </c>
      <c r="J54" s="116" t="s">
        <v>69</v>
      </c>
      <c r="K54" s="118">
        <v>86811900</v>
      </c>
      <c r="L54" s="119" t="s">
        <v>1148</v>
      </c>
      <c r="M54" s="113">
        <v>1</v>
      </c>
      <c r="N54" s="119" t="s">
        <v>27</v>
      </c>
      <c r="O54" s="119" t="s">
        <v>1148</v>
      </c>
      <c r="P54" s="80"/>
    </row>
    <row r="55" spans="1:16" s="7" customFormat="1" ht="24.75" customHeight="1" outlineLevel="1" x14ac:dyDescent="0.25">
      <c r="A55" s="137">
        <v>8</v>
      </c>
      <c r="B55" s="117" t="s">
        <v>2766</v>
      </c>
      <c r="C55" s="119" t="s">
        <v>32</v>
      </c>
      <c r="D55" s="116" t="s">
        <v>2755</v>
      </c>
      <c r="E55" s="188">
        <v>40057</v>
      </c>
      <c r="F55" s="188">
        <v>40603</v>
      </c>
      <c r="G55" s="165">
        <f t="shared" si="2"/>
        <v>18.2</v>
      </c>
      <c r="H55" s="117" t="s">
        <v>2752</v>
      </c>
      <c r="I55" s="116" t="s">
        <v>36</v>
      </c>
      <c r="J55" s="116" t="s">
        <v>50</v>
      </c>
      <c r="K55" s="118">
        <v>86811900</v>
      </c>
      <c r="L55" s="112" t="s">
        <v>1148</v>
      </c>
      <c r="M55" s="113">
        <v>1</v>
      </c>
      <c r="N55" s="112" t="s">
        <v>27</v>
      </c>
      <c r="O55" s="112" t="s">
        <v>1148</v>
      </c>
      <c r="P55" s="80"/>
    </row>
    <row r="56" spans="1:16" s="7" customFormat="1" ht="24.75" customHeight="1" outlineLevel="1" x14ac:dyDescent="0.25">
      <c r="A56" s="137">
        <v>9</v>
      </c>
      <c r="B56" s="117" t="s">
        <v>2766</v>
      </c>
      <c r="C56" s="119" t="s">
        <v>32</v>
      </c>
      <c r="D56" s="116" t="s">
        <v>2756</v>
      </c>
      <c r="E56" s="188">
        <v>40616</v>
      </c>
      <c r="F56" s="188">
        <v>41166</v>
      </c>
      <c r="G56" s="165">
        <f t="shared" si="2"/>
        <v>18.333333333333332</v>
      </c>
      <c r="H56" s="117" t="s">
        <v>2752</v>
      </c>
      <c r="I56" s="116" t="s">
        <v>36</v>
      </c>
      <c r="J56" s="116" t="s">
        <v>69</v>
      </c>
      <c r="K56" s="118">
        <v>91894142</v>
      </c>
      <c r="L56" s="119" t="s">
        <v>1148</v>
      </c>
      <c r="M56" s="113">
        <v>1</v>
      </c>
      <c r="N56" s="119" t="s">
        <v>27</v>
      </c>
      <c r="O56" s="119" t="s">
        <v>1148</v>
      </c>
      <c r="P56" s="80"/>
    </row>
    <row r="57" spans="1:16" s="7" customFormat="1" ht="24.75" customHeight="1" outlineLevel="1" x14ac:dyDescent="0.25">
      <c r="A57" s="137">
        <v>10</v>
      </c>
      <c r="B57" s="117" t="s">
        <v>2766</v>
      </c>
      <c r="C57" s="119" t="s">
        <v>32</v>
      </c>
      <c r="D57" s="116" t="s">
        <v>2756</v>
      </c>
      <c r="E57" s="188">
        <v>40616</v>
      </c>
      <c r="F57" s="188">
        <v>41166</v>
      </c>
      <c r="G57" s="165">
        <f t="shared" si="2"/>
        <v>18.333333333333332</v>
      </c>
      <c r="H57" s="117" t="s">
        <v>2752</v>
      </c>
      <c r="I57" s="116" t="s">
        <v>36</v>
      </c>
      <c r="J57" s="116" t="s">
        <v>50</v>
      </c>
      <c r="K57" s="118">
        <v>91894142</v>
      </c>
      <c r="L57" s="119" t="s">
        <v>1148</v>
      </c>
      <c r="M57" s="113">
        <v>1</v>
      </c>
      <c r="N57" s="119" t="s">
        <v>27</v>
      </c>
      <c r="O57" s="119" t="s">
        <v>1148</v>
      </c>
      <c r="P57" s="80"/>
    </row>
    <row r="58" spans="1:16" s="7" customFormat="1" ht="24.75" customHeight="1" outlineLevel="1" x14ac:dyDescent="0.25">
      <c r="A58" s="137">
        <v>11</v>
      </c>
      <c r="B58" s="117" t="s">
        <v>2766</v>
      </c>
      <c r="C58" s="119" t="s">
        <v>32</v>
      </c>
      <c r="D58" s="116" t="s">
        <v>2757</v>
      </c>
      <c r="E58" s="188">
        <v>41177</v>
      </c>
      <c r="F58" s="188">
        <v>41722</v>
      </c>
      <c r="G58" s="165">
        <f t="shared" si="2"/>
        <v>18.166666666666668</v>
      </c>
      <c r="H58" s="117" t="s">
        <v>2752</v>
      </c>
      <c r="I58" s="116" t="s">
        <v>36</v>
      </c>
      <c r="J58" s="116" t="s">
        <v>69</v>
      </c>
      <c r="K58" s="118">
        <v>97093486</v>
      </c>
      <c r="L58" s="119" t="s">
        <v>1148</v>
      </c>
      <c r="M58" s="113">
        <v>1</v>
      </c>
      <c r="N58" s="119" t="s">
        <v>27</v>
      </c>
      <c r="O58" s="119" t="s">
        <v>1148</v>
      </c>
      <c r="P58" s="80"/>
    </row>
    <row r="59" spans="1:16" s="7" customFormat="1" ht="24.75" customHeight="1" outlineLevel="1" x14ac:dyDescent="0.25">
      <c r="A59" s="137">
        <v>12</v>
      </c>
      <c r="B59" s="117" t="s">
        <v>2766</v>
      </c>
      <c r="C59" s="119" t="s">
        <v>32</v>
      </c>
      <c r="D59" s="116" t="s">
        <v>2757</v>
      </c>
      <c r="E59" s="188">
        <v>41177</v>
      </c>
      <c r="F59" s="188">
        <v>41722</v>
      </c>
      <c r="G59" s="165">
        <f t="shared" si="2"/>
        <v>18.166666666666668</v>
      </c>
      <c r="H59" s="117" t="s">
        <v>2752</v>
      </c>
      <c r="I59" s="116" t="s">
        <v>36</v>
      </c>
      <c r="J59" s="116" t="s">
        <v>50</v>
      </c>
      <c r="K59" s="118">
        <v>97093486</v>
      </c>
      <c r="L59" s="119" t="s">
        <v>1148</v>
      </c>
      <c r="M59" s="113">
        <v>1</v>
      </c>
      <c r="N59" s="119" t="s">
        <v>27</v>
      </c>
      <c r="O59" s="119" t="s">
        <v>1148</v>
      </c>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1">
        <v>0.03</v>
      </c>
      <c r="G179" s="172">
        <f>IF(F179&gt;0,SUM(E179+F179),"")</f>
        <v>0.05</v>
      </c>
      <c r="H179" s="5"/>
      <c r="I179" s="252" t="s">
        <v>2675</v>
      </c>
      <c r="J179" s="253"/>
      <c r="K179" s="253"/>
      <c r="L179" s="254"/>
      <c r="M179" s="171">
        <v>0.04</v>
      </c>
      <c r="O179" s="8"/>
      <c r="Q179" s="19"/>
      <c r="R179" s="172">
        <f>IF(M179&gt;0,SUM(S179+M179),"")</f>
        <v>0.06</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157928153.80000001</v>
      </c>
      <c r="F185" s="93"/>
      <c r="G185" s="94"/>
      <c r="H185" s="89"/>
      <c r="I185" s="91" t="s">
        <v>2632</v>
      </c>
      <c r="J185" s="177">
        <f>M179</f>
        <v>0.04</v>
      </c>
      <c r="K185" s="248" t="s">
        <v>2633</v>
      </c>
      <c r="L185" s="248"/>
      <c r="M185" s="95">
        <f>+J185*K20</f>
        <v>126342523.04000001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2761</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2761</v>
      </c>
      <c r="D211" s="21"/>
      <c r="G211" s="27" t="s">
        <v>2625</v>
      </c>
      <c r="H211" s="190" t="s">
        <v>2762</v>
      </c>
      <c r="J211" s="27" t="s">
        <v>2627</v>
      </c>
      <c r="K211" s="190" t="s">
        <v>2764</v>
      </c>
      <c r="L211" s="21"/>
      <c r="M211" s="21"/>
      <c r="N211" s="21"/>
      <c r="O211" s="8"/>
    </row>
    <row r="212" spans="1:15" x14ac:dyDescent="0.25">
      <c r="A212" s="9"/>
      <c r="B212" s="27" t="s">
        <v>2624</v>
      </c>
      <c r="C212" s="191" t="s">
        <v>2761</v>
      </c>
      <c r="D212" s="21"/>
      <c r="G212" s="27" t="s">
        <v>2626</v>
      </c>
      <c r="H212" s="190" t="s">
        <v>2763</v>
      </c>
      <c r="J212" s="27" t="s">
        <v>2628</v>
      </c>
      <c r="K212" s="191" t="s">
        <v>2765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47" zoomScale="85" zoomScaleNormal="85" zoomScaleSheetLayoutView="40" zoomScalePageLayoutView="40" workbookViewId="0">
      <selection activeCell="A54" sqref="A5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44194.707936458333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6" t="str">
        <f>HYPERLINK("#Integrante_2!A109","CAPACIDAD RESIDUAL")</f>
        <v>CAPACIDAD RESIDUAL</v>
      </c>
      <c r="F8" s="267"/>
      <c r="G8" s="268"/>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6" t="str">
        <f>HYPERLINK("#Integrante_2!A162","TALENTO HUMANO")</f>
        <v>TALENTO HUMANO</v>
      </c>
      <c r="F9" s="267"/>
      <c r="G9" s="268"/>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6" t="str">
        <f>HYPERLINK("#Integrante_2!F162","INFRAESTRUCTURA")</f>
        <v>INFRAESTRUCTURA</v>
      </c>
      <c r="F10" s="267"/>
      <c r="G10" s="268"/>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2758</v>
      </c>
      <c r="D15" s="35"/>
      <c r="E15" s="35"/>
      <c r="F15" s="5"/>
      <c r="G15" s="32" t="s">
        <v>1168</v>
      </c>
      <c r="H15" s="103" t="s">
        <v>36</v>
      </c>
      <c r="I15" s="32" t="s">
        <v>2629</v>
      </c>
      <c r="J15" s="108" t="s">
        <v>2637</v>
      </c>
      <c r="L15" s="263" t="s">
        <v>8</v>
      </c>
      <c r="M15" s="263"/>
      <c r="N15" s="176">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89">
        <v>900077807</v>
      </c>
      <c r="C20" s="5"/>
      <c r="D20" s="161"/>
      <c r="E20" s="153" t="s">
        <v>2670</v>
      </c>
      <c r="F20" s="187" t="s">
        <v>2760</v>
      </c>
      <c r="G20" s="5"/>
      <c r="H20" s="269"/>
      <c r="I20" s="142" t="s">
        <v>36</v>
      </c>
      <c r="J20" s="143" t="s">
        <v>69</v>
      </c>
      <c r="K20" s="144">
        <v>3158563076</v>
      </c>
      <c r="L20" s="145">
        <v>44194</v>
      </c>
      <c r="M20" s="145">
        <v>44561</v>
      </c>
      <c r="N20" s="128">
        <f>+(M20-L20)/30</f>
        <v>12.233333333333333</v>
      </c>
      <c r="O20" s="131"/>
      <c r="U20" s="127"/>
      <c r="V20" s="105">
        <f ca="1">NOW()</f>
        <v>44194.707936458333</v>
      </c>
      <c r="W20" s="105">
        <f ca="1">NOW()</f>
        <v>44194.707936458333</v>
      </c>
    </row>
    <row r="21" spans="1:23" ht="30" customHeight="1" outlineLevel="1" x14ac:dyDescent="0.25">
      <c r="A21" s="9"/>
      <c r="B21" s="71"/>
      <c r="C21" s="5"/>
      <c r="D21" s="5"/>
      <c r="E21" s="5"/>
      <c r="F21" s="5"/>
      <c r="G21" s="5"/>
      <c r="H21" s="163"/>
      <c r="I21" s="142" t="s">
        <v>36</v>
      </c>
      <c r="J21" s="143" t="s">
        <v>50</v>
      </c>
      <c r="K21" s="144">
        <v>3158563076</v>
      </c>
      <c r="L21" s="145">
        <v>44194</v>
      </c>
      <c r="M21" s="145">
        <v>44561</v>
      </c>
      <c r="N21" s="128">
        <f t="shared" ref="N21:N35" si="0">+(M21-L21)/30</f>
        <v>12.233333333333333</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CORPORACIÓN FORJADORES DE AMOR</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2742</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1658</v>
      </c>
      <c r="C48" s="119" t="s">
        <v>32</v>
      </c>
      <c r="D48" s="116" t="s">
        <v>2736</v>
      </c>
      <c r="E48" s="138">
        <v>40193</v>
      </c>
      <c r="F48" s="138">
        <v>40527</v>
      </c>
      <c r="G48" s="165">
        <f>IF(AND(E48&lt;&gt;"",F48&lt;&gt;""),((F48-E48)/30),"")</f>
        <v>11.133333333333333</v>
      </c>
      <c r="H48" s="117" t="s">
        <v>2737</v>
      </c>
      <c r="I48" s="116" t="s">
        <v>36</v>
      </c>
      <c r="J48" s="116" t="s">
        <v>50</v>
      </c>
      <c r="K48" s="118">
        <v>12950000</v>
      </c>
      <c r="L48" s="119" t="s">
        <v>1148</v>
      </c>
      <c r="M48" s="113">
        <v>1</v>
      </c>
      <c r="N48" s="119" t="s">
        <v>27</v>
      </c>
      <c r="O48" s="119" t="s">
        <v>1148</v>
      </c>
      <c r="P48" s="79"/>
    </row>
    <row r="49" spans="1:16" s="6" customFormat="1" ht="24.75" customHeight="1" x14ac:dyDescent="0.25">
      <c r="A49" s="136">
        <v>2</v>
      </c>
      <c r="B49" s="117" t="s">
        <v>1658</v>
      </c>
      <c r="C49" s="119" t="s">
        <v>32</v>
      </c>
      <c r="D49" s="116" t="s">
        <v>2736</v>
      </c>
      <c r="E49" s="138">
        <v>40193</v>
      </c>
      <c r="F49" s="138">
        <v>40527</v>
      </c>
      <c r="G49" s="165">
        <f t="shared" ref="G49:G107" si="1">IF(AND(E49&lt;&gt;"",F49&lt;&gt;""),((F49-E49)/30),"")</f>
        <v>11.133333333333333</v>
      </c>
      <c r="H49" s="117" t="s">
        <v>2737</v>
      </c>
      <c r="I49" s="116" t="s">
        <v>36</v>
      </c>
      <c r="J49" s="116" t="s">
        <v>69</v>
      </c>
      <c r="K49" s="118">
        <v>12950000</v>
      </c>
      <c r="L49" s="119" t="s">
        <v>1148</v>
      </c>
      <c r="M49" s="113">
        <v>1</v>
      </c>
      <c r="N49" s="119" t="s">
        <v>27</v>
      </c>
      <c r="O49" s="119" t="s">
        <v>1148</v>
      </c>
      <c r="P49" s="79"/>
    </row>
    <row r="50" spans="1:16" s="6" customFormat="1" ht="24.75" customHeight="1" x14ac:dyDescent="0.25">
      <c r="A50" s="136">
        <v>3</v>
      </c>
      <c r="B50" s="117" t="s">
        <v>1658</v>
      </c>
      <c r="C50" s="119" t="s">
        <v>32</v>
      </c>
      <c r="D50" s="116" t="s">
        <v>2748</v>
      </c>
      <c r="E50" s="138">
        <v>40558</v>
      </c>
      <c r="F50" s="138">
        <v>40897</v>
      </c>
      <c r="G50" s="165">
        <f t="shared" si="1"/>
        <v>11.3</v>
      </c>
      <c r="H50" s="117" t="s">
        <v>2767</v>
      </c>
      <c r="I50" s="116" t="s">
        <v>36</v>
      </c>
      <c r="J50" s="116" t="s">
        <v>50</v>
      </c>
      <c r="K50" s="118">
        <v>13304000</v>
      </c>
      <c r="L50" s="119" t="s">
        <v>1148</v>
      </c>
      <c r="M50" s="113">
        <v>1</v>
      </c>
      <c r="N50" s="119" t="s">
        <v>27</v>
      </c>
      <c r="O50" s="119" t="s">
        <v>1148</v>
      </c>
      <c r="P50" s="79"/>
    </row>
    <row r="51" spans="1:16" s="6" customFormat="1" ht="24.75" customHeight="1" outlineLevel="1" x14ac:dyDescent="0.25">
      <c r="A51" s="136">
        <v>4</v>
      </c>
      <c r="B51" s="117" t="s">
        <v>1658</v>
      </c>
      <c r="C51" s="119" t="s">
        <v>32</v>
      </c>
      <c r="D51" s="116" t="s">
        <v>2748</v>
      </c>
      <c r="E51" s="138">
        <v>40558</v>
      </c>
      <c r="F51" s="138">
        <v>40897</v>
      </c>
      <c r="G51" s="165">
        <f t="shared" si="1"/>
        <v>11.3</v>
      </c>
      <c r="H51" s="117" t="s">
        <v>2767</v>
      </c>
      <c r="I51" s="116" t="s">
        <v>36</v>
      </c>
      <c r="J51" s="116" t="s">
        <v>69</v>
      </c>
      <c r="K51" s="118">
        <v>13304000</v>
      </c>
      <c r="L51" s="119" t="s">
        <v>1148</v>
      </c>
      <c r="M51" s="113">
        <v>1</v>
      </c>
      <c r="N51" s="119" t="s">
        <v>27</v>
      </c>
      <c r="O51" s="119" t="s">
        <v>1148</v>
      </c>
      <c r="P51" s="79"/>
    </row>
    <row r="52" spans="1:16" s="7" customFormat="1" ht="24.75" customHeight="1" outlineLevel="1" x14ac:dyDescent="0.25">
      <c r="A52" s="137">
        <v>5</v>
      </c>
      <c r="B52" s="117" t="s">
        <v>1658</v>
      </c>
      <c r="C52" s="119" t="s">
        <v>32</v>
      </c>
      <c r="D52" s="116" t="s">
        <v>2749</v>
      </c>
      <c r="E52" s="138">
        <v>40923</v>
      </c>
      <c r="F52" s="138">
        <v>41263</v>
      </c>
      <c r="G52" s="165">
        <f t="shared" si="1"/>
        <v>11.333333333333334</v>
      </c>
      <c r="H52" s="117" t="s">
        <v>2768</v>
      </c>
      <c r="I52" s="116" t="s">
        <v>36</v>
      </c>
      <c r="J52" s="116" t="s">
        <v>50</v>
      </c>
      <c r="K52" s="118">
        <v>13700000</v>
      </c>
      <c r="L52" s="119" t="s">
        <v>1148</v>
      </c>
      <c r="M52" s="113">
        <v>1</v>
      </c>
      <c r="N52" s="119" t="s">
        <v>27</v>
      </c>
      <c r="O52" s="119" t="s">
        <v>1148</v>
      </c>
      <c r="P52" s="80"/>
    </row>
    <row r="53" spans="1:16" s="7" customFormat="1" ht="24.75" customHeight="1" outlineLevel="1" x14ac:dyDescent="0.25">
      <c r="A53" s="137">
        <v>6</v>
      </c>
      <c r="B53" s="117" t="s">
        <v>1658</v>
      </c>
      <c r="C53" s="119" t="s">
        <v>32</v>
      </c>
      <c r="D53" s="116" t="s">
        <v>2749</v>
      </c>
      <c r="E53" s="138">
        <v>40923</v>
      </c>
      <c r="F53" s="138">
        <v>41263</v>
      </c>
      <c r="G53" s="165">
        <f t="shared" si="1"/>
        <v>11.333333333333334</v>
      </c>
      <c r="H53" s="117" t="s">
        <v>2768</v>
      </c>
      <c r="I53" s="116" t="s">
        <v>36</v>
      </c>
      <c r="J53" s="116" t="s">
        <v>69</v>
      </c>
      <c r="K53" s="118">
        <v>13700000</v>
      </c>
      <c r="L53" s="119" t="s">
        <v>1148</v>
      </c>
      <c r="M53" s="113">
        <v>1</v>
      </c>
      <c r="N53" s="119" t="s">
        <v>27</v>
      </c>
      <c r="O53" s="119" t="s">
        <v>1148</v>
      </c>
      <c r="P53" s="80"/>
    </row>
    <row r="54" spans="1:16" s="7" customFormat="1" ht="24.75" customHeight="1" outlineLevel="1" x14ac:dyDescent="0.25">
      <c r="A54" s="137">
        <v>7</v>
      </c>
      <c r="B54" s="117" t="s">
        <v>1658</v>
      </c>
      <c r="C54" s="119" t="s">
        <v>32</v>
      </c>
      <c r="D54" s="116" t="s">
        <v>2750</v>
      </c>
      <c r="E54" s="138">
        <v>41289</v>
      </c>
      <c r="F54" s="138">
        <v>41623</v>
      </c>
      <c r="G54" s="165">
        <f t="shared" si="1"/>
        <v>11.133333333333333</v>
      </c>
      <c r="H54" s="117" t="s">
        <v>2769</v>
      </c>
      <c r="I54" s="116" t="s">
        <v>36</v>
      </c>
      <c r="J54" s="116" t="s">
        <v>50</v>
      </c>
      <c r="K54" s="118">
        <v>14144537</v>
      </c>
      <c r="L54" s="119" t="s">
        <v>1148</v>
      </c>
      <c r="M54" s="113">
        <v>1</v>
      </c>
      <c r="N54" s="119" t="s">
        <v>27</v>
      </c>
      <c r="O54" s="119" t="s">
        <v>1148</v>
      </c>
      <c r="P54" s="80"/>
    </row>
    <row r="55" spans="1:16" s="7" customFormat="1" ht="24.75" customHeight="1" outlineLevel="1" x14ac:dyDescent="0.25">
      <c r="A55" s="137">
        <v>8</v>
      </c>
      <c r="B55" s="117" t="s">
        <v>1658</v>
      </c>
      <c r="C55" s="119" t="s">
        <v>32</v>
      </c>
      <c r="D55" s="116" t="s">
        <v>2750</v>
      </c>
      <c r="E55" s="138">
        <v>41289</v>
      </c>
      <c r="F55" s="138">
        <v>41623</v>
      </c>
      <c r="G55" s="165">
        <f t="shared" si="1"/>
        <v>11.133333333333333</v>
      </c>
      <c r="H55" s="117" t="s">
        <v>2737</v>
      </c>
      <c r="I55" s="116" t="s">
        <v>36</v>
      </c>
      <c r="J55" s="116" t="s">
        <v>69</v>
      </c>
      <c r="K55" s="118">
        <v>14144537</v>
      </c>
      <c r="L55" s="119" t="s">
        <v>1148</v>
      </c>
      <c r="M55" s="113">
        <v>1</v>
      </c>
      <c r="N55" s="119" t="s">
        <v>27</v>
      </c>
      <c r="O55" s="119" t="s">
        <v>1148</v>
      </c>
      <c r="P55" s="80"/>
    </row>
    <row r="56" spans="1:16" s="7" customFormat="1" ht="24.75" customHeight="1" outlineLevel="1" x14ac:dyDescent="0.25">
      <c r="A56" s="137">
        <v>9</v>
      </c>
      <c r="B56" s="117"/>
      <c r="C56" s="119"/>
      <c r="D56" s="116"/>
      <c r="E56" s="138"/>
      <c r="F56" s="138"/>
      <c r="G56" s="165" t="str">
        <f t="shared" si="1"/>
        <v/>
      </c>
      <c r="H56" s="117"/>
      <c r="I56" s="116"/>
      <c r="J56" s="116"/>
      <c r="K56" s="118"/>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2743</v>
      </c>
      <c r="E114" s="188">
        <v>43881</v>
      </c>
      <c r="F114" s="188">
        <v>44196</v>
      </c>
      <c r="G114" s="165">
        <f>IF(AND(E114&lt;&gt;"",F114&lt;&gt;""),((F114-E114)/30),"")</f>
        <v>10.5</v>
      </c>
      <c r="H114" s="115" t="s">
        <v>2745</v>
      </c>
      <c r="I114" s="116" t="s">
        <v>1155</v>
      </c>
      <c r="J114" s="116" t="s">
        <v>1053</v>
      </c>
      <c r="K114" s="68">
        <v>3619688716</v>
      </c>
      <c r="L114" s="101">
        <f>+IF(AND(K114&gt;0,O114="Ejecución"),(K114/877802)*Tabla283[[#This Row],[% participación]],IF(AND(K114&gt;0,O114&lt;&gt;"Ejecución"),"-",""))</f>
        <v>3298.8657724634941</v>
      </c>
      <c r="M114" s="119" t="s">
        <v>26</v>
      </c>
      <c r="N114" s="174">
        <v>0.8</v>
      </c>
      <c r="O114" s="170" t="s">
        <v>1150</v>
      </c>
      <c r="P114" s="79"/>
    </row>
    <row r="115" spans="1:16" s="6" customFormat="1" ht="24.75" customHeight="1" x14ac:dyDescent="0.25">
      <c r="A115" s="136">
        <v>2</v>
      </c>
      <c r="B115" s="168" t="s">
        <v>2672</v>
      </c>
      <c r="C115" s="169" t="s">
        <v>31</v>
      </c>
      <c r="D115" s="116">
        <v>762620291</v>
      </c>
      <c r="E115" s="188">
        <v>43881</v>
      </c>
      <c r="F115" s="188">
        <v>44196</v>
      </c>
      <c r="G115" s="165">
        <f t="shared" ref="G115:G160" si="3">IF(AND(E115&lt;&gt;"",F115&lt;&gt;""),((F115-E115)/30),"")</f>
        <v>10.5</v>
      </c>
      <c r="H115" s="115" t="s">
        <v>2746</v>
      </c>
      <c r="I115" s="116" t="s">
        <v>1155</v>
      </c>
      <c r="J115" s="116" t="s">
        <v>1048</v>
      </c>
      <c r="K115" s="68">
        <v>312181584</v>
      </c>
      <c r="L115" s="101">
        <f>+IF(AND(K115&gt;0,O115="Ejecución"),(K115/877802)*Tabla283[[#This Row],[% participación]],IF(AND(K115&gt;0,O115&lt;&gt;"Ejecución"),"-",""))</f>
        <v>284.51207356556489</v>
      </c>
      <c r="M115" s="119" t="s">
        <v>26</v>
      </c>
      <c r="N115" s="174">
        <v>0.8</v>
      </c>
      <c r="O115" s="170" t="s">
        <v>1150</v>
      </c>
      <c r="P115" s="79"/>
    </row>
    <row r="116" spans="1:16" s="6" customFormat="1" ht="24.75" customHeight="1" x14ac:dyDescent="0.25">
      <c r="A116" s="136">
        <v>3</v>
      </c>
      <c r="B116" s="168" t="s">
        <v>2672</v>
      </c>
      <c r="C116" s="169" t="s">
        <v>31</v>
      </c>
      <c r="D116" s="116">
        <v>762620383</v>
      </c>
      <c r="E116" s="188">
        <v>43886</v>
      </c>
      <c r="F116" s="188">
        <v>44196</v>
      </c>
      <c r="G116" s="165">
        <f t="shared" si="3"/>
        <v>10.333333333333334</v>
      </c>
      <c r="H116" s="115" t="s">
        <v>2745</v>
      </c>
      <c r="I116" s="116" t="s">
        <v>1155</v>
      </c>
      <c r="J116" s="116" t="s">
        <v>1048</v>
      </c>
      <c r="K116" s="68">
        <v>929956820</v>
      </c>
      <c r="L116" s="101">
        <f>+IF(AND(K116&gt;0,O116="Ejecución"),(K116/877802)*Tabla283[[#This Row],[% participación]],IF(AND(K116&gt;0,O116&lt;&gt;"Ejecución"),"-",""))</f>
        <v>847.5321951875253</v>
      </c>
      <c r="M116" s="119" t="s">
        <v>26</v>
      </c>
      <c r="N116" s="174">
        <v>0.8</v>
      </c>
      <c r="O116" s="170" t="s">
        <v>1150</v>
      </c>
      <c r="P116" s="79"/>
    </row>
    <row r="117" spans="1:16" s="6" customFormat="1" ht="24.75" customHeight="1" outlineLevel="1" x14ac:dyDescent="0.25">
      <c r="A117" s="136">
        <v>4</v>
      </c>
      <c r="B117" s="168" t="s">
        <v>2672</v>
      </c>
      <c r="C117" s="169" t="s">
        <v>31</v>
      </c>
      <c r="D117" s="116">
        <v>762620383</v>
      </c>
      <c r="E117" s="188">
        <v>43886</v>
      </c>
      <c r="F117" s="188">
        <v>44196</v>
      </c>
      <c r="G117" s="165">
        <f t="shared" si="3"/>
        <v>10.333333333333334</v>
      </c>
      <c r="H117" s="115" t="s">
        <v>2745</v>
      </c>
      <c r="I117" s="116" t="s">
        <v>1155</v>
      </c>
      <c r="J117" s="116" t="s">
        <v>1051</v>
      </c>
      <c r="K117" s="68">
        <v>431878252</v>
      </c>
      <c r="L117" s="101">
        <f>+IF(AND(K117&gt;0,O117="Ejecución"),(K117/877802)*Tabla283[[#This Row],[% participación]],IF(AND(K117&gt;0,O117&lt;&gt;"Ejecución"),"-",""))</f>
        <v>393.59969742607109</v>
      </c>
      <c r="M117" s="119" t="s">
        <v>26</v>
      </c>
      <c r="N117" s="174">
        <v>0.8</v>
      </c>
      <c r="O117" s="170" t="s">
        <v>1150</v>
      </c>
      <c r="P117" s="79"/>
    </row>
    <row r="118" spans="1:16" s="7" customFormat="1" ht="24.75" customHeight="1" outlineLevel="1" x14ac:dyDescent="0.25">
      <c r="A118" s="137">
        <v>5</v>
      </c>
      <c r="B118" s="168" t="s">
        <v>2672</v>
      </c>
      <c r="C118" s="169" t="s">
        <v>31</v>
      </c>
      <c r="D118" s="116">
        <v>762620383</v>
      </c>
      <c r="E118" s="188">
        <v>43886</v>
      </c>
      <c r="F118" s="188">
        <v>44196</v>
      </c>
      <c r="G118" s="165">
        <f t="shared" si="3"/>
        <v>10.333333333333334</v>
      </c>
      <c r="H118" s="115" t="s">
        <v>2745</v>
      </c>
      <c r="I118" s="116" t="s">
        <v>1155</v>
      </c>
      <c r="J118" s="116" t="s">
        <v>1056</v>
      </c>
      <c r="K118" s="68">
        <v>5174446262.75</v>
      </c>
      <c r="L118" s="101">
        <f>+IF(AND(K118&gt;0,O118="Ejecución"),(K118/877802)*Tabla283[[#This Row],[% participación]],IF(AND(K118&gt;0,O118&lt;&gt;"Ejecución"),"-",""))</f>
        <v>4715.8208914994493</v>
      </c>
      <c r="M118" s="119" t="s">
        <v>26</v>
      </c>
      <c r="N118" s="174">
        <v>0.8</v>
      </c>
      <c r="O118" s="170" t="s">
        <v>1150</v>
      </c>
      <c r="P118" s="80"/>
    </row>
    <row r="119" spans="1:16" s="7" customFormat="1" ht="24.75" customHeight="1" outlineLevel="1" x14ac:dyDescent="0.25">
      <c r="A119" s="137">
        <v>6</v>
      </c>
      <c r="B119" s="168" t="s">
        <v>2672</v>
      </c>
      <c r="C119" s="169" t="s">
        <v>31</v>
      </c>
      <c r="D119" s="116" t="s">
        <v>2744</v>
      </c>
      <c r="E119" s="138">
        <v>44166</v>
      </c>
      <c r="F119" s="138">
        <v>44773</v>
      </c>
      <c r="G119" s="165">
        <f t="shared" si="3"/>
        <v>20.233333333333334</v>
      </c>
      <c r="H119" s="115" t="s">
        <v>2747</v>
      </c>
      <c r="I119" s="116" t="s">
        <v>1155</v>
      </c>
      <c r="J119" s="116" t="s">
        <v>1053</v>
      </c>
      <c r="K119" s="68">
        <v>5323772375</v>
      </c>
      <c r="L119" s="101">
        <f>+IF(AND(K119&gt;0,O119="Ejecución"),(K119/877802)*Tabla283[[#This Row],[% participación]],IF(AND(K119&gt;0,O119&lt;&gt;"Ejecución"),"-",""))</f>
        <v>4851.911820661152</v>
      </c>
      <c r="M119" s="119" t="s">
        <v>26</v>
      </c>
      <c r="N119" s="174">
        <v>0.8</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t="s">
        <v>2622</v>
      </c>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v>0.03</v>
      </c>
      <c r="G179" s="172">
        <f>IF(F179&gt;0,SUM(E179+F179),"")</f>
        <v>0.05</v>
      </c>
      <c r="H179" s="5"/>
      <c r="I179" s="244" t="s">
        <v>2675</v>
      </c>
      <c r="J179" s="245"/>
      <c r="K179" s="245"/>
      <c r="L179" s="246"/>
      <c r="M179" s="171">
        <v>0.04</v>
      </c>
      <c r="O179" s="8"/>
      <c r="Q179" s="19"/>
      <c r="R179" s="19"/>
      <c r="S179" s="172">
        <f>IF(M179&gt;0,SUM(L179+M179),"")</f>
        <v>0.04</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315856307.60000002</v>
      </c>
      <c r="F185" s="93"/>
      <c r="G185" s="94"/>
      <c r="H185" s="89"/>
      <c r="I185" s="91" t="s">
        <v>2632</v>
      </c>
      <c r="J185" s="177">
        <f>M179</f>
        <v>0.04</v>
      </c>
      <c r="K185" s="248" t="s">
        <v>2633</v>
      </c>
      <c r="L185" s="248"/>
      <c r="M185" s="95">
        <f>+J185*K20</f>
        <v>126342523.04000001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50"/>
      <c r="Q192" s="147"/>
      <c r="R192" s="148"/>
      <c r="S192" s="148"/>
      <c r="T192" s="147"/>
    </row>
    <row r="193" spans="1:18" x14ac:dyDescent="0.25">
      <c r="A193" s="9"/>
      <c r="C193" s="121">
        <v>43759</v>
      </c>
      <c r="D193" s="5"/>
      <c r="E193" s="120">
        <v>5698</v>
      </c>
      <c r="F193" s="5"/>
      <c r="G193" s="5"/>
      <c r="H193" s="140" t="s">
        <v>2738</v>
      </c>
      <c r="J193" s="5"/>
      <c r="K193" s="12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2738</v>
      </c>
      <c r="D211" s="21"/>
      <c r="G211" s="27" t="s">
        <v>2625</v>
      </c>
      <c r="H211" s="141" t="s">
        <v>2759</v>
      </c>
      <c r="J211" s="27" t="s">
        <v>2627</v>
      </c>
      <c r="K211" s="190" t="s">
        <v>2740</v>
      </c>
      <c r="L211" s="21"/>
      <c r="M211" s="21"/>
      <c r="N211" s="21"/>
      <c r="O211" s="8"/>
    </row>
    <row r="212" spans="1:15" x14ac:dyDescent="0.25">
      <c r="A212" s="9"/>
      <c r="B212" s="27" t="s">
        <v>2624</v>
      </c>
      <c r="C212" s="140" t="s">
        <v>2738</v>
      </c>
      <c r="D212" s="21"/>
      <c r="G212" s="27" t="s">
        <v>2626</v>
      </c>
      <c r="H212" s="141" t="s">
        <v>2739</v>
      </c>
      <c r="J212" s="27" t="s">
        <v>2628</v>
      </c>
      <c r="K212" s="191"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44194.707936458333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6" t="str">
        <f>HYPERLINK("#Integrante_3!A109","CAPACIDAD RESIDUAL")</f>
        <v>CAPACIDAD RESIDUAL</v>
      </c>
      <c r="F8" s="267"/>
      <c r="G8" s="268"/>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6" t="str">
        <f>HYPERLINK("#Integrante_3!A162","TALENTO HUMANO")</f>
        <v>TALENTO HUMANO</v>
      </c>
      <c r="F9" s="267"/>
      <c r="G9" s="268"/>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6" t="str">
        <f>HYPERLINK("#Integrante_3!F162","INFRAESTRUCTURA")</f>
        <v>INFRAESTRUCTURA</v>
      </c>
      <c r="F10" s="267"/>
      <c r="G10" s="268"/>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44194.707936458333</v>
      </c>
      <c r="W20" s="105">
        <f ca="1">NOW()</f>
        <v>44194.707936458333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78"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57"/>
      <c r="S175" s="19"/>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57" t="s">
        <v>2623</v>
      </c>
      <c r="S176" s="19"/>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2675</v>
      </c>
      <c r="J177" s="245"/>
      <c r="K177" s="245"/>
      <c r="L177" s="246"/>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44194.707936458333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6" t="str">
        <f>HYPERLINK("#Integrante_4!A109","CAPACIDAD RESIDUAL")</f>
        <v>CAPACIDAD RESIDUAL</v>
      </c>
      <c r="F8" s="267"/>
      <c r="G8" s="268"/>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6" t="str">
        <f>HYPERLINK("#Integrante_4!A162","TALENTO HUMANO")</f>
        <v>TALENTO HUMANO</v>
      </c>
      <c r="F9" s="267"/>
      <c r="G9" s="268"/>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6" t="str">
        <f>HYPERLINK("#Integrante_4!F162","INFRAESTRUCTURA")</f>
        <v>INFRAESTRUCTURA</v>
      </c>
      <c r="F10" s="267"/>
      <c r="G10" s="268"/>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44194.707936458333</v>
      </c>
      <c r="W20" s="105">
        <f ca="1">NOW()</f>
        <v>44194.707936458333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57"/>
      <c r="S177" s="19"/>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57" t="s">
        <v>2623</v>
      </c>
      <c r="S178" s="19"/>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2675</v>
      </c>
      <c r="J179" s="245"/>
      <c r="K179" s="245"/>
      <c r="L179" s="246"/>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44194.707936458333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6" t="str">
        <f>HYPERLINK("#Integrante_5!A109","CAPACIDAD RESIDUAL")</f>
        <v>CAPACIDAD RESIDUAL</v>
      </c>
      <c r="F8" s="267"/>
      <c r="G8" s="268"/>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6" t="str">
        <f>HYPERLINK("#Integrante_5!A162","TALENTO HUMANO")</f>
        <v>TALENTO HUMANO</v>
      </c>
      <c r="F9" s="267"/>
      <c r="G9" s="268"/>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6" t="str">
        <f>HYPERLINK("#Integrante_5!F162","INFRAESTRUCTURA")</f>
        <v>INFRAESTRUCTURA</v>
      </c>
      <c r="F10" s="267"/>
      <c r="G10" s="268"/>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44194.707936458333</v>
      </c>
      <c r="W20" s="105">
        <f ca="1">NOW()</f>
        <v>44194.707936458333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78"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57"/>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9"/>
      <c r="S176" s="157" t="s">
        <v>2623</v>
      </c>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2673</v>
      </c>
      <c r="J177" s="245"/>
      <c r="K177" s="245"/>
      <c r="L177" s="246"/>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44194.707936458333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6" t="str">
        <f>HYPERLINK("#Integrante_6!A109","CAPACIDAD RESIDUAL")</f>
        <v>CAPACIDAD RESIDUAL</v>
      </c>
      <c r="F8" s="267"/>
      <c r="G8" s="268"/>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6" t="str">
        <f>HYPERLINK("#Integrante_6!A162","TALENTO HUMANO")</f>
        <v>TALENTO HUMANO</v>
      </c>
      <c r="F9" s="267"/>
      <c r="G9" s="268"/>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6" t="str">
        <f>HYPERLINK("#Integrante_6!F162","INFRAESTRUCTURA")</f>
        <v>INFRAESTRUCTURA</v>
      </c>
      <c r="F10" s="267"/>
      <c r="G10" s="268"/>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44194.707936458333</v>
      </c>
      <c r="W20" s="105">
        <f ca="1">NOW()</f>
        <v>44194.707936458333</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2673</v>
      </c>
      <c r="J179" s="245"/>
      <c r="K179" s="245"/>
      <c r="L179" s="24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DARY REALPE</cp:lastModifiedBy>
  <cp:lastPrinted>2020-12-11T17:12:38Z</cp:lastPrinted>
  <dcterms:created xsi:type="dcterms:W3CDTF">2020-10-14T21:57:42Z</dcterms:created>
  <dcterms:modified xsi:type="dcterms:W3CDTF">2020-12-29T21:59:38Z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