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contratacion hcb 2021\INTEGRALES 2021\HUILA ICBF\GIGANTE\"/>
    </mc:Choice>
  </mc:AlternateContent>
  <xr:revisionPtr revIDLastSave="0" documentId="13_ncr:1_{A0CE692A-7C53-4682-8EC3-23038301BF3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<sst xmlns="http://schemas.openxmlformats.org/spreadsheetml/2006/main" count="3505" uniqueCount="2738">
  <si>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</si>
  <si>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</si>
  <si>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</si>
  <si>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</si>
  <si>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</si>
  <si>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</si>
  <si>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</si>
  <si>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</si>
  <si>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</si>
  <si>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</si>
  <si>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</si>
  <si>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</si>
  <si>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</si>
  <si>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</si>
  <si>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</si>
  <si>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</si>
  <si>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</si>
  <si>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</si>
  <si>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</si>
  <si>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</si>
  <si>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</si>
  <si>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</si>
  <si>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</si>
  <si>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</si>
  <si>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</si>
  <si>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</si>
  <si>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</si>
  <si>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</si>
  <si>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</si>
  <si>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</si>
  <si>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</si>
  <si>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</si>
  <si>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</si>
  <si>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</si>
  <si>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</si>
  <si>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</si>
  <si>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</si>
  <si>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</si>
  <si>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</si>
  <si>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</si>
  <si>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</si>
  <si>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</si>
  <si>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</si>
  <si>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</si>
  <si>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</si>
  <si>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</si>
  <si>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</si>
  <si>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</si>
  <si>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</si>
  <si>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</si>
  <si>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</si>
  <si>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</si>
  <si>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</si>
  <si>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</si>
  <si>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</si>
  <si>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</si>
  <si>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</si>
  <si>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</si>
  <si>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</si>
  <si>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</si>
  <si>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</si>
  <si>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</si>
  <si>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</si>
  <si>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</si>
  <si>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</si>
  <si>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</si>
  <si>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</si>
  <si>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</si>
  <si>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</si>
  <si>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</si>
  <si>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</si>
  <si>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</si>
  <si>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</si>
  <si>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</si>
  <si>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</si>
  <si>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</si>
  <si>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</si>
  <si>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</si>
  <si>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</si>
  <si>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</si>
  <si>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</si>
  <si>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</si>
  <si>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</si>
  <si>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</si>
  <si>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</si>
  <si>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</si>
  <si>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</si>
  <si>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</si>
  <si>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</si>
  <si>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</si>
  <si>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</si>
  <si>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</si>
  <si>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</si>
  <si>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</si>
  <si>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</si>
  <si>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</si>
  <si>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</si>
  <si>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</si>
  <si>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</si>
  <si>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</si>
  <si>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</si>
  <si>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</si>
  <si>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</si>
  <si>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</si>
  <si>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</si>
  <si>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</si>
  <si>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</si>
  <si>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</si>
  <si>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</si>
  <si>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</si>
  <si>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</si>
  <si>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</si>
  <si>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</si>
  <si>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</si>
  <si>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</si>
  <si>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</si>
  <si>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</si>
  <si>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</si>
  <si>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</si>
  <si>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</si>
  <si>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</si>
  <si>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</si>
  <si>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</si>
  <si>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</si>
  <si>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</si>
  <si>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</si>
  <si>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</si>
  <si>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</si>
  <si>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</si>
  <si>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</si>
  <si>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</si>
  <si>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</si>
  <si>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</si>
  <si>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</si>
  <si>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</si>
  <si>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</si>
  <si>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</si>
  <si>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</si>
  <si>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</si>
  <si>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</si>
  <si>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</si>
  <si>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</si>
  <si>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</si>
  <si>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</si>
  <si>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</si>
  <si>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</si>
  <si>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</si>
  <si>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</si>
  <si>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</si>
  <si>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</si>
  <si>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</si>
  <si>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</si>
  <si>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</si>
  <si>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</si>
  <si>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</si>
  <si>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</si>
  <si>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</si>
  <si>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</si>
  <si>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</si>
  <si>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</si>
  <si>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</si>
  <si>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</si>
  <si>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</si>
  <si>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</si>
  <si>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</si>
  <si>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</si>
  <si>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</si>
  <si>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</si>
  <si>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</si>
  <si>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</si>
  <si>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</si>
  <si>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</si>
  <si>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</si>
  <si>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</si>
  <si>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</si>
  <si>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</si>
  <si>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</si>
  <si>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</si>
  <si>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</si>
  <si>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</si>
  <si>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</si>
  <si>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</si>
  <si>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</si>
  <si>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</si>
  <si>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</si>
  <si>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</si>
  <si>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</si>
  <si>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</si>
  <si>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</si>
  <si>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</si>
  <si>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</si>
  <si>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</si>
  <si>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</si>
  <si>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</si>
  <si>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</si>
  <si>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</si>
  <si>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</si>
  <si>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</si>
  <si>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</si>
  <si>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</si>
  <si>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</si>
  <si>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</si>
  <si>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</si>
  <si>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</si>
  <si>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</si>
  <si>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</si>
  <si>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</si>
  <si>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</si>
  <si>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</si>
  <si>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</si>
  <si>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</si>
  <si>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</si>
  <si>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</si>
  <si>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</si>
  <si>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</si>
  <si>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</si>
  <si>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</si>
  <si>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</si>
  <si>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</si>
  <si>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</si>
  <si>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</si>
  <si>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</si>
  <si>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</si>
  <si>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</si>
  <si>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</si>
  <si>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</si>
  <si>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</si>
  <si>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</si>
  <si>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</si>
  <si>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</si>
  <si>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</si>
  <si>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</si>
  <si>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</si>
  <si>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</si>
  <si>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</si>
  <si>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</si>
  <si>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</si>
  <si>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</si>
  <si>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</si>
  <si>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</si>
  <si>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</si>
  <si>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</si>
  <si>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</si>
  <si>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</si>
  <si>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</si>
  <si>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</si>
  <si>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</si>
  <si>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</si>
  <si>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</si>
  <si>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</si>
  <si>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</si>
  <si>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</si>
  <si>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</si>
  <si>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</si>
  <si>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</si>
  <si>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</si>
  <si>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</si>
  <si>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</si>
  <si>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</si>
  <si>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</si>
  <si>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</si>
  <si>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</si>
  <si>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</si>
  <si>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</si>
  <si>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</si>
  <si>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</si>
  <si>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</si>
  <si>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</si>
  <si>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</si>
  <si>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</si>
  <si>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</si>
  <si>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</si>
  <si>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</si>
  <si>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</si>
  <si>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</si>
  <si>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</si>
  <si>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</si>
  <si>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</si>
  <si>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</si>
  <si>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</si>
  <si>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</si>
  <si>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</si>
  <si>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</si>
  <si>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</si>
  <si>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</si>
  <si>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</si>
  <si>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</si>
  <si>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</si>
  <si>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</si>
  <si>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</si>
  <si>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</si>
  <si>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</si>
  <si>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</si>
  <si>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</si>
  <si>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</si>
  <si>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</si>
  <si>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</si>
  <si>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</si>
  <si>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</si>
  <si>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</si>
  <si>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</si>
  <si>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</si>
  <si>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</si>
  <si>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</si>
  <si>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</si>
  <si>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</si>
  <si>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</si>
  <si>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</si>
  <si>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</si>
  <si>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</si>
  <si>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</si>
  <si>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</si>
  <si>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</si>
  <si>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</si>
  <si>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</si>
  <si>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</si>
  <si>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</si>
  <si>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</si>
  <si>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</si>
  <si>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</si>
  <si>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</si>
  <si>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</si>
  <si>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</si>
  <si>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</si>
  <si>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</si>
  <si>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</si>
  <si>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</si>
  <si>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</si>
  <si>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</si>
  <si>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</si>
  <si>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</si>
  <si>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</si>
  <si>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</si>
  <si>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</si>
  <si>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</si>
  <si>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</si>
  <si>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</si>
  <si>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</si>
  <si>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</si>
  <si>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</si>
  <si>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</si>
  <si>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</si>
  <si>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</si>
  <si>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</si>
  <si>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</si>
  <si>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</si>
  <si>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</si>
  <si>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</si>
  <si>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</si>
  <si>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</si>
  <si>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</si>
  <si>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</si>
  <si>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</si>
  <si>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</si>
  <si>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</si>
  <si>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</si>
  <si>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</si>
  <si>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</si>
  <si>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</si>
  <si>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</si>
  <si>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</si>
  <si>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</si>
  <si>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</si>
  <si>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</si>
  <si>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</si>
  <si>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</si>
  <si>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</si>
  <si>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</si>
  <si>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</si>
  <si>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</si>
  <si>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</si>
  <si>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</si>
  <si>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</si>
  <si>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</si>
  <si>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</si>
  <si>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</si>
  <si>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</si>
  <si>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</si>
  <si>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</si>
  <si>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</si>
  <si>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</si>
  <si>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</si>
  <si>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</si>
  <si>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</si>
  <si>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</si>
  <si>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</si>
  <si>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</si>
  <si>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</si>
  <si>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</si>
  <si>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</si>
  <si>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</si>
  <si>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</si>
  <si>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</si>
  <si>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</si>
  <si>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</si>
  <si>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</si>
  <si>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</si>
  <si>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</si>
  <si>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</si>
  <si>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</si>
  <si>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</si>
  <si>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</si>
  <si>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</si>
  <si>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</si>
  <si>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</si>
  <si>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</si>
  <si>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</si>
  <si>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</si>
  <si>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</si>
  <si>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</si>
  <si>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</si>
  <si>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</si>
  <si>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</si>
  <si>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</si>
  <si>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</si>
  <si>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</si>
  <si>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</si>
  <si>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</si>
  <si>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</si>
  <si>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</si>
  <si>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</si>
  <si>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</si>
  <si>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</si>
  <si>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</si>
  <si>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</si>
  <si>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</si>
  <si>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</si>
  <si>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</si>
  <si>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</si>
  <si>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</si>
  <si>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</si>
  <si>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</si>
  <si>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</si>
  <si>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</si>
  <si>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</si>
  <si>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</si>
  <si>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</si>
  <si>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</si>
  <si>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</si>
  <si>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</si>
  <si>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</si>
  <si>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</si>
  <si>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</si>
  <si>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</si>
  <si>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</si>
  <si>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</si>
  <si>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</si>
  <si>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</si>
  <si>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</si>
  <si>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</si>
  <si>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</si>
  <si>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</si>
  <si>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</si>
  <si>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</si>
  <si>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</si>
  <si>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</si>
  <si>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</si>
  <si>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</si>
  <si>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</si>
  <si>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</si>
  <si>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</si>
  <si>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</si>
  <si>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</si>
  <si>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</si>
  <si>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</si>
  <si>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</si>
  <si>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</si>
  <si>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</si>
  <si>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</si>
  <si>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</si>
  <si>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</si>
  <si>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</si>
  <si>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</si>
  <si>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</si>
  <si>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</si>
  <si>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</si>
  <si>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</si>
  <si>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</si>
  <si>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</si>
  <si>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</si>
  <si>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</si>
  <si>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</si>
  <si>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</si>
  <si>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</si>
  <si>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</si>
  <si>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</si>
  <si>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</si>
  <si>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</si>
  <si>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</si>
  <si>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</si>
  <si>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</si>
  <si>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</si>
  <si>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</si>
  <si>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</si>
  <si>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</si>
  <si>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</si>
  <si>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</si>
  <si>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</si>
  <si>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</si>
  <si>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</si>
  <si>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</si>
  <si>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</si>
  <si>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</si>
  <si>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</si>
  <si>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</si>
  <si>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</si>
  <si>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</si>
  <si>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</si>
  <si>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</si>
  <si>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</si>
  <si>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</si>
  <si>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</si>
  <si>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</si>
  <si>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</si>
  <si>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</si>
  <si>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</si>
  <si>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</si>
  <si>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</si>
  <si>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</si>
  <si>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</si>
  <si>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</si>
  <si>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</si>
  <si>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</si>
  <si>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</si>
  <si>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</si>
  <si>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</si>
  <si>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</si>
  <si>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</si>
  <si>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</si>
  <si>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</si>
  <si>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</si>
  <si>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</si>
  <si>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</si>
  <si>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</si>
  <si>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</si>
  <si>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</si>
  <si>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</si>
  <si>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</si>
  <si>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</si>
  <si>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</si>
  <si>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</si>
  <si>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</si>
  <si>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</si>
  <si>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</si>
  <si>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</si>
  <si>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</si>
  <si>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</si>
  <si>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</si>
  <si>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</si>
  <si>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</si>
  <si>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</si>
  <si>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</si>
  <si>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</si>
  <si>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</si>
  <si>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</si>
  <si>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</si>
  <si>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</si>
  <si>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</si>
  <si>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</si>
  <si>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</si>
  <si>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</si>
  <si>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</si>
  <si>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</si>
  <si>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</si>
  <si>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</si>
  <si>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</si>
  <si>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</si>
  <si>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</si>
  <si>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</si>
  <si>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</si>
  <si>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</si>
  <si>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</si>
  <si>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</si>
  <si>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</si>
  <si>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</si>
  <si>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</si>
  <si>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</si>
  <si>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</si>
  <si>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</si>
  <si>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</si>
  <si>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</si>
  <si>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</si>
  <si>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</si>
  <si>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</si>
  <si>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</si>
  <si>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</si>
  <si>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</si>
  <si>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</si>
  <si>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</si>
  <si>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</si>
  <si>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</si>
  <si>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</si>
  <si>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</si>
  <si>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</si>
  <si>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</si>
  <si>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</si>
  <si>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</si>
  <si>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</si>
  <si>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</si>
  <si>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</si>
  <si>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</si>
  <si>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</si>
  <si>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</si>
  <si>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</si>
  <si>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</si>
  <si>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</si>
  <si>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</si>
  <si>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</si>
  <si>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</si>
  <si>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</si>
  <si>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</si>
  <si>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</si>
  <si>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</si>
  <si>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</si>
  <si>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</si>
  <si>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</si>
  <si>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</si>
  <si>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</si>
  <si>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</si>
  <si>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</si>
  <si>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</si>
  <si>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</si>
  <si>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</si>
  <si>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</si>
  <si>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</si>
  <si>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</si>
  <si>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</si>
  <si>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</si>
  <si>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</si>
  <si>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</si>
  <si>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</si>
  <si>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</si>
  <si>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</si>
  <si>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</si>
  <si>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</si>
  <si>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</si>
  <si>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</si>
  <si>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</si>
  <si>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</si>
  <si>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</si>
  <si>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</si>
  <si>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</si>
  <si>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</si>
  <si>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</si>
  <si>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</si>
  <si>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</si>
  <si>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</si>
  <si>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</si>
  <si>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</si>
  <si>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</si>
  <si>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</si>
  <si>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</si>
  <si>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</si>
  <si>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</si>
  <si>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</si>
  <si>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</si>
  <si>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</si>
  <si>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</si>
  <si>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</si>
  <si>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</si>
  <si>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</si>
  <si>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</si>
  <si>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</si>
  <si>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</si>
  <si>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</si>
  <si>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</si>
  <si>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</si>
  <si>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</si>
  <si>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</si>
  <si>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</si>
  <si>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</si>
  <si>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</si>
  <si>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</si>
  <si>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</si>
  <si>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</si>
  <si>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</si>
  <si>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</si>
  <si>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</si>
  <si>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</si>
  <si>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</si>
  <si>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</si>
  <si>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</si>
  <si>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</si>
  <si>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</si>
  <si>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</si>
  <si>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</si>
  <si>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</si>
  <si>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</si>
  <si>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</si>
  <si>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</si>
  <si>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</si>
  <si>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</si>
  <si>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</si>
  <si>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</si>
  <si>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</si>
  <si>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</si>
  <si>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</si>
  <si>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</si>
  <si>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</si>
  <si>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</si>
  <si>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</si>
  <si>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</si>
  <si>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</si>
  <si>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</si>
  <si>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</si>
  <si>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</si>
  <si>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</si>
  <si>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</si>
  <si>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</si>
  <si>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</si>
  <si>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</si>
  <si>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</si>
  <si>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</si>
  <si>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</si>
  <si>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</si>
  <si>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</si>
  <si>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</si>
  <si>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</si>
  <si>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</si>
  <si>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</si>
  <si>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</si>
  <si>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</si>
  <si>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</si>
  <si>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</si>
  <si>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</si>
  <si>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</si>
  <si>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</si>
  <si>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</si>
  <si>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</si>
  <si>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</si>
  <si>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</si>
  <si>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</si>
  <si>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</si>
  <si>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</si>
  <si>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</si>
  <si>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</si>
  <si>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</si>
  <si>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</si>
  <si>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</si>
  <si>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</si>
  <si>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</si>
  <si>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</si>
  <si>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</si>
  <si>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</si>
  <si>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</si>
  <si>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</si>
  <si>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</si>
  <si>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</si>
  <si>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</si>
  <si>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</si>
  <si>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</si>
  <si>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</si>
  <si>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</si>
  <si>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</si>
  <si>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</si>
  <si>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</si>
  <si>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</si>
  <si>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</si>
  <si>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</si>
  <si>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</si>
  <si>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</si>
  <si>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</si>
  <si>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</si>
  <si>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</si>
  <si>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</si>
  <si>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</si>
  <si>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</si>
  <si>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</si>
  <si>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</si>
  <si>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</si>
  <si>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</si>
  <si>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</si>
  <si>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</si>
  <si>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</si>
  <si>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</si>
  <si>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</si>
  <si>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</si>
  <si>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</si>
  <si>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</si>
  <si>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</si>
  <si>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</si>
  <si>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</si>
  <si>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</si>
  <si>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</si>
  <si>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</si>
  <si>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</si>
  <si>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</si>
  <si>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</si>
  <si>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</si>
  <si>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</si>
  <si>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</si>
  <si>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</si>
  <si>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</si>
  <si>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</si>
  <si>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</si>
  <si>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</si>
  <si>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</si>
  <si>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</si>
  <si>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</si>
  <si>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</si>
  <si>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</si>
  <si>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</si>
  <si>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</si>
  <si>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</si>
  <si>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</si>
  <si>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</si>
  <si>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</si>
  <si>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</si>
  <si>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</si>
  <si>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</si>
  <si>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</si>
  <si>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</si>
  <si>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</si>
  <si>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</si>
  <si>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</si>
  <si>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</si>
  <si>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</si>
  <si>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</si>
  <si>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</si>
  <si>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</si>
  <si>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</si>
  <si>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</si>
  <si>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</si>
  <si>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</si>
  <si>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</si>
  <si>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</si>
  <si>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</si>
  <si>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</si>
  <si>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</si>
  <si>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</si>
  <si>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</si>
  <si>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</si>
  <si>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</si>
  <si>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</si>
  <si>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</si>
  <si>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</si>
  <si>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</si>
  <si>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</si>
  <si>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</si>
  <si>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</si>
  <si>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</si>
  <si>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</si>
  <si>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</si>
  <si>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</si>
  <si>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</si>
  <si>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</si>
  <si>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</si>
  <si>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</si>
  <si>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</si>
  <si>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</si>
  <si>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</si>
  <si>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</si>
  <si>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</si>
  <si>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</si>
  <si>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</si>
  <si>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</si>
  <si>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</si>
  <si>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</si>
  <si>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</si>
  <si>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</si>
  <si>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</si>
  <si>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</si>
  <si>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</si>
  <si>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</si>
  <si>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</si>
  <si>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</si>
  <si>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</si>
  <si>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</si>
  <si>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</si>
  <si>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</si>
  <si>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</si>
  <si>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</si>
  <si>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</si>
  <si>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</si>
  <si>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</si>
  <si>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</si>
  <si>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</si>
  <si>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</si>
  <si>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</si>
  <si>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</si>
  <si>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</si>
  <si>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</si>
  <si>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</si>
  <si>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</si>
  <si>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</si>
  <si>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</si>
  <si>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</si>
  <si>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</si>
  <si>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</si>
  <si>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</si>
  <si>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</si>
  <si>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</si>
  <si>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</si>
  <si>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</si>
  <si>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</si>
  <si>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</si>
  <si>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</si>
  <si>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</si>
  <si>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</si>
  <si>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</si>
  <si>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</si>
  <si>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</si>
  <si>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</si>
  <si>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</si>
  <si>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</si>
  <si>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</si>
  <si>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</si>
  <si>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</si>
  <si>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</si>
  <si>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</si>
  <si>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</si>
  <si>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</si>
  <si>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</si>
  <si>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</si>
  <si>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</si>
  <si>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</si>
  <si>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</si>
  <si>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</si>
  <si>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</si>
  <si>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</si>
  <si>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</si>
  <si>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</si>
  <si>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</si>
  <si>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</si>
  <si>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</si>
  <si>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</si>
  <si>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</si>
  <si>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</si>
  <si>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</si>
  <si>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</si>
  <si>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</si>
  <si>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</si>
  <si>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</si>
  <si>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</si>
  <si>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</si>
  <si>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</si>
  <si>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</si>
  <si>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</si>
  <si>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</si>
  <si>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</si>
  <si>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</si>
  <si>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</si>
  <si>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</si>
  <si>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</si>
  <si>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</si>
  <si>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</si>
  <si>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</si>
  <si>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</si>
  <si>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</si>
  <si>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</si>
  <si>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</si>
  <si>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</si>
  <si>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</si>
  <si>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</si>
  <si>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</si>
  <si>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</si>
  <si>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</si>
  <si>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</si>
  <si>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</si>
  <si>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</si>
  <si>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</si>
  <si>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</si>
  <si>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</si>
  <si>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</si>
  <si>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</si>
  <si>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</si>
  <si>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</si>
  <si>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</si>
  <si>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</si>
  <si>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</si>
  <si>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</si>
  <si>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</si>
  <si>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</si>
  <si>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</si>
  <si>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</si>
  <si>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</si>
  <si>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</si>
  <si>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</si>
  <si>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</si>
  <si>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</si>
  <si>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</si>
  <si>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</si>
  <si>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</si>
  <si>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</si>
  <si>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</si>
  <si>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</si>
  <si>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</si>
  <si>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</si>
  <si>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</si>
  <si>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</si>
  <si>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</si>
  <si>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</si>
  <si>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</si>
  <si>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</si>
  <si>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</si>
  <si>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</si>
  <si>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</si>
  <si>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</si>
  <si>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</si>
  <si>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</si>
  <si>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</si>
  <si>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</si>
  <si>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</si>
  <si>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</si>
  <si>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</si>
  <si>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</si>
  <si>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</si>
  <si>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</si>
  <si>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</si>
  <si>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</si>
  <si>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</si>
  <si>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</si>
  <si>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</si>
  <si>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</si>
  <si>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</si>
  <si>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</si>
  <si>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</si>
  <si>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</si>
  <si>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</si>
  <si>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</si>
  <si>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</si>
  <si>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</si>
  <si>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</si>
  <si>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</si>
  <si>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</si>
  <si>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</si>
  <si>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</si>
  <si>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</si>
  <si>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</si>
  <si>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</si>
  <si>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</si>
  <si>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</si>
  <si>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</si>
  <si>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</si>
  <si>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</si>
  <si>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</si>
  <si>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</si>
  <si>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</si>
  <si>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</si>
  <si>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</si>
  <si>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</si>
  <si>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</si>
  <si>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</si>
  <si>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</si>
  <si>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</si>
  <si>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</si>
  <si>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</si>
  <si>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</si>
  <si>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</si>
  <si>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</si>
  <si>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</si>
  <si>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</si>
  <si>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</si>
  <si>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</si>
  <si>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</si>
  <si>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</si>
  <si>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</si>
  <si>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</si>
  <si>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</si>
  <si>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</si>
  <si>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</si>
  <si>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</si>
  <si>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</si>
  <si>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</si>
  <si>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</si>
  <si>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</si>
  <si>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</si>
  <si>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</si>
  <si>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</si>
  <si>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</si>
  <si>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</si>
  <si>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</si>
  <si>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</si>
  <si>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</si>
  <si>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</si>
  <si>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</si>
  <si>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</si>
  <si>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</si>
  <si>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</si>
  <si>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</si>
  <si>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</si>
  <si>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</si>
  <si>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</si>
  <si>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</si>
  <si>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</si>
  <si>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</si>
  <si>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</si>
  <si>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</si>
  <si>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</si>
  <si>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</si>
  <si>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</si>
  <si>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</si>
  <si>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</si>
  <si>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</si>
  <si>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</si>
  <si>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</si>
  <si>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</si>
  <si>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</si>
  <si>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</si>
  <si>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</si>
  <si>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</si>
  <si>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</si>
  <si>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</si>
  <si>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</si>
  <si>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</si>
  <si>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</si>
  <si>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</si>
  <si>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</si>
  <si>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</si>
  <si>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</si>
  <si>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</si>
  <si>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</si>
  <si>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</si>
  <si>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</si>
  <si>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</si>
  <si>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</si>
  <si>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</si>
  <si>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</si>
  <si>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</si>
  <si>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</si>
  <si>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</si>
  <si>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</si>
  <si>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</si>
  <si>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</si>
  <si>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</si>
  <si>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</si>
  <si>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</si>
  <si>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</si>
  <si>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</si>
  <si>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</si>
  <si>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</si>
  <si>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</si>
  <si>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</si>
  <si>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</si>
  <si>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</si>
  <si>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</si>
  <si>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</si>
  <si>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</si>
  <si>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</si>
  <si>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</si>
  <si>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</si>
  <si>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</si>
  <si>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</si>
  <si>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</si>
  <si>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</si>
  <si>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</si>
  <si>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</si>
  <si>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</si>
  <si>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</si>
  <si>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</si>
  <si>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</si>
  <si>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</si>
  <si>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</si>
  <si>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</si>
  <si>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</si>
  <si>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</si>
  <si>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</si>
  <si>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</si>
  <si>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</si>
  <si>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</si>
  <si>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</si>
  <si>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</si>
  <si>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</si>
  <si>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</si>
  <si>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</si>
  <si>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</si>
  <si>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</si>
  <si>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</si>
  <si>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</si>
  <si>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</si>
  <si>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</si>
  <si>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</si>
  <si>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</si>
  <si>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</si>
  <si>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</si>
  <si>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</si>
  <si>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</si>
  <si>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</si>
  <si>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</si>
  <si>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</si>
  <si>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</si>
  <si>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</si>
  <si>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</si>
  <si>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</si>
  <si>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</si>
  <si>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</si>
  <si>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</si>
  <si>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</si>
  <si>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</si>
  <si>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</si>
  <si>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</si>
  <si>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</si>
  <si>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</si>
  <si>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</si>
  <si>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</si>
  <si>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</si>
  <si>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</si>
  <si>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</si>
  <si>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</si>
  <si>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</si>
  <si>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</si>
  <si>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</si>
  <si>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</si>
  <si>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</si>
  <si>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</si>
  <si>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</si>
  <si>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</si>
  <si>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</si>
  <si>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</si>
  <si>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</si>
  <si>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</si>
  <si>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</si>
  <si>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</si>
  <si>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</si>
  <si>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</si>
  <si>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</si>
  <si>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</si>
  <si>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</si>
  <si>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</si>
  <si>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</si>
  <si>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</si>
  <si>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</si>
  <si>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</si>
  <si>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</si>
  <si>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</si>
  <si>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</si>
  <si>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</si>
  <si>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</si>
  <si>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</si>
  <si>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</si>
  <si>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</si>
  <si>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</si>
  <si>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</si>
  <si>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</si>
  <si>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</si>
  <si>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</si>
  <si>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</si>
  <si>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</si>
  <si>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</si>
  <si>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</si>
  <si>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</si>
  <si>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</si>
  <si>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</si>
  <si>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</si>
  <si>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</si>
  <si>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</si>
  <si>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</si>
  <si>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</si>
  <si>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</si>
  <si>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</si>
  <si>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</si>
  <si>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</si>
  <si>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</si>
  <si>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</si>
  <si>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</si>
  <si>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</si>
  <si>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</si>
  <si>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</si>
  <si>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</si>
  <si>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</si>
  <si>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</si>
  <si>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</si>
  <si>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</si>
  <si>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</si>
  <si>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</si>
  <si>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</si>
  <si>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</si>
  <si>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</si>
  <si>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</si>
  <si>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</si>
  <si>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</si>
  <si>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</si>
  <si>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</si>
  <si>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</si>
  <si>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</si>
  <si>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</si>
  <si>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</si>
  <si>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</si>
  <si>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</si>
  <si>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</si>
  <si>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</si>
  <si>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</si>
  <si>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</si>
  <si>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</si>
  <si>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</si>
  <si>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</si>
  <si>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</si>
  <si>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</si>
  <si>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</si>
  <si>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</si>
  <si>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</si>
  <si>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</si>
  <si>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</si>
  <si>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</si>
  <si>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</si>
  <si>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</si>
  <si>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</si>
  <si>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</si>
  <si>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</si>
  <si>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</si>
  <si>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</si>
  <si>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</si>
  <si>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</si>
  <si>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</si>
  <si>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</si>
  <si>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</si>
  <si>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</si>
  <si>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</si>
  <si>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</si>
  <si>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</si>
  <si>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</si>
  <si>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</si>
  <si>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</si>
  <si>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</si>
  <si>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</si>
  <si>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</si>
  <si>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</si>
  <si>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</si>
  <si>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</si>
  <si>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</si>
  <si>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</si>
  <si>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</si>
  <si>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</si>
  <si>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</si>
  <si>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</si>
  <si>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</si>
  <si>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</si>
  <si>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</si>
  <si>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</si>
  <si>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</si>
  <si>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</si>
  <si>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</si>
  <si>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</si>
  <si>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</si>
  <si>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</si>
  <si>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</si>
  <si>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</si>
  <si>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</si>
  <si>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</si>
  <si>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</si>
  <si>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</si>
  <si>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</si>
  <si>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</si>
  <si>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</si>
  <si>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</si>
  <si>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</si>
  <si>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</si>
  <si>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</si>
  <si>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</si>
  <si>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</si>
  <si>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</si>
  <si>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</si>
  <si>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</si>
  <si>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</si>
  <si>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</si>
  <si>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</si>
  <si>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</si>
  <si>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</si>
  <si>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</si>
  <si>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</si>
  <si>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</si>
  <si>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</si>
  <si>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</si>
  <si>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</si>
  <si>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</si>
  <si>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</si>
  <si>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</si>
  <si>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</si>
  <si>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</si>
  <si>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</si>
  <si>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</si>
  <si>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</si>
  <si>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</si>
  <si>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</si>
  <si>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</si>
  <si>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</si>
  <si>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</si>
  <si>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</si>
  <si>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</si>
  <si>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</si>
  <si>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</si>
  <si>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</si>
  <si>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</si>
  <si>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</si>
  <si>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</si>
  <si>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</si>
  <si>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</si>
  <si>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</si>
  <si>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</si>
  <si>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</si>
  <si>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</si>
  <si>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</si>
  <si>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</si>
  <si>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</si>
  <si>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</si>
  <si>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</si>
  <si>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</si>
  <si>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</si>
  <si>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</si>
  <si>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</si>
  <si>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</si>
  <si>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</si>
  <si>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</si>
  <si>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</si>
  <si>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</si>
  <si>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</si>
  <si>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</si>
  <si>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</si>
  <si>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</si>
  <si>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</si>
  <si>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</si>
  <si>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</si>
  <si>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</si>
  <si>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</si>
  <si>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</si>
  <si>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</si>
  <si>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</si>
  <si>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</si>
  <si>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</si>
  <si>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</si>
  <si>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</si>
  <si>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</si>
  <si>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</si>
  <si>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</si>
  <si>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</si>
  <si>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</si>
  <si>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</si>
  <si>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</si>
  <si>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</si>
  <si>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</si>
  <si>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</si>
  <si>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</si>
  <si>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</si>
  <si>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</si>
  <si>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</si>
  <si>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</si>
  <si>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</si>
  <si>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</si>
  <si>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</si>
  <si>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</si>
  <si>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</si>
  <si>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</si>
  <si>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</si>
  <si>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</si>
  <si>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</si>
  <si>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</si>
  <si>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</si>
  <si>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</si>
  <si>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</si>
  <si>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</si>
  <si>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</si>
  <si>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</si>
  <si>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</si>
  <si>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</si>
  <si>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</si>
  <si>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</si>
  <si>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</si>
  <si>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</si>
  <si>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</si>
  <si>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</si>
  <si>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</si>
  <si>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</si>
  <si>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</si>
  <si>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</si>
  <si>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</si>
  <si>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</si>
  <si>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</si>
  <si>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</si>
  <si>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</si>
  <si>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</si>
  <si>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</si>
  <si>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</si>
  <si>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</si>
  <si>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</si>
  <si>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</si>
  <si>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</si>
  <si>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</si>
  <si>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</si>
  <si>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</si>
  <si>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</si>
  <si>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</si>
  <si>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</si>
  <si>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</si>
  <si>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</si>
  <si>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</si>
  <si>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</si>
  <si>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</si>
  <si>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</si>
  <si>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</si>
  <si>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</si>
  <si>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</si>
  <si>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</si>
  <si>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</si>
  <si>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</si>
  <si>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</si>
  <si>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</si>
  <si>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</si>
  <si>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</si>
  <si>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</si>
  <si>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</si>
  <si>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</si>
  <si>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</si>
  <si>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</si>
  <si>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</si>
  <si>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</si>
  <si>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</si>
  <si>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</si>
  <si>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</si>
  <si>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</si>
  <si>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</si>
  <si>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</si>
  <si>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</si>
  <si>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</si>
  <si>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</si>
  <si>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</si>
  <si>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</si>
  <si>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</si>
  <si>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</si>
  <si>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</si>
  <si>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</si>
  <si>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</si>
  <si>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</si>
  <si>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</si>
  <si>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</si>
  <si>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</si>
  <si>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</si>
  <si>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</si>
  <si>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</si>
  <si>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</si>
  <si>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</si>
  <si>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</si>
  <si>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</si>
  <si>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</si>
  <si>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</si>
  <si>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</si>
  <si>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</si>
  <si>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</si>
  <si>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</si>
  <si>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</si>
  <si>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</si>
  <si>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</si>
  <si>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</si>
  <si>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</si>
  <si>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</si>
  <si>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</si>
  <si>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</si>
  <si>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</si>
  <si>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</si>
  <si>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</si>
  <si>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</si>
  <si>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</si>
  <si>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</si>
  <si>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</si>
  <si>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</si>
  <si>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</si>
  <si>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</si>
  <si>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</si>
  <si>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</si>
  <si>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</si>
  <si>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</si>
  <si>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</si>
  <si>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</si>
  <si>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</si>
  <si>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</si>
  <si>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</si>
  <si>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</si>
  <si>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</si>
  <si>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</si>
  <si>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</si>
  <si>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</si>
  <si>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</si>
  <si>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</si>
  <si>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</si>
  <si>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</si>
  <si>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</si>
  <si>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</si>
  <si>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</si>
  <si>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</si>
  <si>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</si>
  <si>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</si>
  <si>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</si>
  <si>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</si>
  <si>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</si>
  <si>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</si>
  <si>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</si>
  <si>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</si>
  <si>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</si>
  <si>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</si>
  <si>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</si>
  <si>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</si>
  <si>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</si>
  <si>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</si>
  <si>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</si>
  <si>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</si>
  <si>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</si>
  <si>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</si>
  <si>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</si>
  <si>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</si>
  <si>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</si>
  <si>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</si>
  <si>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</si>
  <si>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</si>
  <si>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</si>
  <si>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</si>
  <si>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</si>
  <si>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</si>
  <si>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</si>
  <si>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</si>
  <si>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</si>
  <si>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</si>
  <si>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</si>
  <si>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</si>
  <si>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</si>
  <si>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</si>
  <si>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</si>
  <si>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</si>
  <si>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</si>
  <si>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</si>
  <si>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</si>
  <si>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</si>
  <si>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</si>
  <si>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</si>
  <si>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</si>
  <si>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</si>
  <si>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</si>
  <si>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</si>
  <si>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</si>
  <si>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</si>
  <si>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</si>
  <si>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</si>
  <si>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</si>
  <si>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</si>
  <si>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</si>
  <si>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</si>
  <si>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</si>
  <si>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</si>
  <si>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</si>
  <si>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</si>
  <si>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</si>
  <si>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</si>
  <si>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</si>
  <si>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</si>
  <si>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</si>
  <si>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</si>
  <si>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</si>
  <si>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</si>
  <si>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</si>
  <si>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</si>
  <si>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</si>
  <si>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</si>
  <si>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</si>
  <si>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</si>
  <si>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</si>
  <si>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</si>
  <si>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</si>
  <si>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</si>
  <si>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</si>
  <si>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</si>
  <si>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</si>
  <si>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</si>
  <si>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</si>
  <si>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</si>
  <si>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</si>
  <si>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</si>
  <si>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</si>
  <si>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</si>
  <si>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</si>
  <si>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</si>
  <si>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</si>
  <si>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</si>
  <si>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</si>
  <si>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</si>
  <si>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</si>
  <si>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</si>
  <si>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</si>
  <si>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</si>
  <si>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</si>
  <si>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</si>
  <si>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</si>
  <si>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</si>
  <si>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</si>
  <si>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</si>
  <si>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</si>
  <si>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</si>
  <si>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</si>
  <si>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</si>
  <si>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</si>
  <si>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</si>
  <si>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</si>
  <si>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</si>
  <si>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</si>
  <si>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</si>
  <si>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</si>
  <si>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</si>
  <si>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</si>
  <si>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</si>
  <si>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</si>
  <si>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</si>
  <si>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</si>
  <si>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</si>
  <si>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</si>
  <si>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</si>
  <si>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</si>
  <si>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</si>
  <si>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</si>
  <si>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</si>
  <si>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</si>
  <si>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</si>
  <si>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</si>
  <si>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</si>
  <si>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</si>
  <si>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</si>
  <si>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</si>
  <si>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</si>
  <si>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</si>
  <si>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</si>
  <si>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</si>
  <si>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</si>
  <si>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</si>
  <si>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</si>
  <si>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</si>
  <si>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</si>
  <si>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</si>
  <si>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</si>
  <si>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</si>
  <si>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</si>
  <si>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</si>
  <si>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</si>
  <si>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</si>
  <si>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</si>
  <si>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</si>
  <si>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</si>
  <si>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</si>
  <si>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</si>
  <si>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</si>
  <si>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</si>
  <si>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</si>
  <si>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</si>
  <si>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</si>
  <si>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</si>
  <si>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</si>
  <si>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</si>
  <si>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</si>
  <si>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</si>
  <si>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</si>
  <si>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</si>
  <si>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</si>
  <si>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</si>
  <si>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</si>
  <si>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</si>
  <si>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</si>
  <si>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</si>
  <si>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</si>
  <si>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</si>
  <si>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</si>
  <si>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</si>
  <si>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</si>
  <si>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</si>
  <si>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</si>
  <si>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</si>
  <si>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</si>
  <si>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</si>
  <si>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</si>
  <si>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</si>
  <si>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</si>
  <si>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</si>
  <si>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</si>
  <si>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</si>
  <si>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</si>
  <si>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</si>
  <si>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</si>
  <si>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</si>
  <si>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</si>
  <si>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</si>
  <si>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</si>
  <si>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</si>
  <si>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</si>
  <si>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</si>
  <si>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</si>
  <si>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</si>
  <si>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</si>
  <si>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</si>
  <si>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</si>
  <si>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</si>
  <si>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</si>
  <si>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</si>
  <si>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</si>
  <si>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</si>
  <si>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</si>
  <si>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</si>
  <si>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</si>
  <si>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</si>
  <si>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</si>
  <si>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</si>
  <si>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</si>
  <si>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</si>
  <si>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</si>
  <si>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</si>
  <si>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</si>
  <si>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</si>
  <si>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</si>
  <si>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</si>
  <si>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</si>
  <si>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</si>
  <si>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</si>
  <si>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</si>
  <si>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</si>
  <si>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</si>
  <si>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</si>
  <si>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</si>
  <si>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</si>
  <si>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</si>
  <si>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</si>
  <si>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</si>
  <si>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</si>
  <si>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</si>
  <si>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</si>
  <si>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</si>
  <si>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</si>
  <si>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</si>
  <si>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</si>
  <si>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</si>
  <si>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</si>
  <si>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</si>
  <si>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</si>
  <si>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</si>
  <si>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</si>
  <si>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</si>
  <si>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</si>
  <si>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</si>
  <si>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</si>
  <si>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</si>
  <si>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</si>
  <si>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</si>
  <si>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</si>
  <si>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</si>
  <si>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</si>
  <si>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</si>
  <si>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</si>
  <si>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</si>
  <si>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</si>
  <si>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</si>
  <si>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</si>
  <si>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</si>
  <si>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</si>
  <si>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</si>
  <si>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</si>
  <si>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</si>
  <si>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</si>
  <si>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</si>
  <si>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</si>
  <si>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</si>
  <si>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</si>
  <si>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</si>
  <si>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</si>
  <si>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</si>
  <si>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</si>
  <si>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</si>
  <si>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</si>
  <si>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</si>
  <si>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</si>
  <si>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</si>
  <si>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</si>
  <si>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</si>
  <si>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</si>
  <si>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</si>
  <si>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</si>
  <si>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</si>
  <si>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</si>
  <si>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</si>
  <si>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</si>
  <si>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</si>
  <si>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</si>
  <si>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</si>
  <si>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</si>
  <si>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</si>
  <si>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</si>
  <si>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</si>
  <si>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</si>
  <si>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</si>
  <si>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</si>
  <si>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</si>
  <si>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</si>
  <si>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</si>
  <si>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</si>
  <si>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</si>
  <si>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</si>
  <si>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</si>
  <si>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</si>
  <si>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</si>
  <si>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</si>
  <si>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</si>
  <si>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</si>
  <si>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</si>
  <si>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</si>
  <si>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</si>
  <si>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</si>
  <si>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</si>
  <si>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</si>
  <si>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</si>
  <si>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</si>
  <si>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</si>
  <si>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</si>
  <si>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</si>
  <si>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</si>
  <si>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</si>
  <si>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</si>
  <si>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</si>
  <si>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</si>
  <si>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</si>
  <si>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</si>
  <si>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</si>
  <si>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</si>
  <si>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</si>
  <si>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</si>
  <si>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</si>
  <si>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</si>
  <si>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</si>
  <si>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</si>
  <si>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</si>
  <si>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</si>
  <si>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</si>
  <si>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</si>
  <si>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</si>
  <si>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</si>
  <si>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</si>
  <si>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</si>
  <si>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</si>
  <si>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</si>
  <si>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</si>
  <si>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</si>
  <si>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</si>
  <si>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</si>
  <si>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</si>
  <si>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</si>
  <si>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</si>
  <si>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</si>
  <si>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</si>
  <si>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</si>
  <si>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</si>
  <si>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</si>
  <si>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</si>
  <si>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</si>
  <si>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</si>
  <si>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</si>
  <si>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</si>
  <si>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</si>
  <si>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</si>
  <si>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</si>
  <si>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</si>
  <si>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</si>
  <si>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</si>
  <si>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</si>
  <si>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</si>
  <si>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</si>
  <si>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</si>
  <si>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</si>
  <si>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</si>
  <si>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</si>
  <si>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</si>
  <si>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</si>
  <si>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</si>
  <si>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</si>
  <si>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</si>
  <si>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</si>
  <si>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</si>
  <si>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</si>
  <si>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</si>
  <si>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</si>
  <si>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</si>
  <si>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</si>
  <si>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</si>
  <si>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</si>
  <si>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</si>
  <si>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</si>
  <si>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</si>
  <si>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</si>
  <si>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</si>
  <si>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</si>
  <si>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</si>
  <si>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</si>
  <si>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</si>
  <si>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</si>
  <si>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</si>
  <si>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</si>
  <si>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</si>
  <si>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</si>
  <si>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</si>
  <si>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</si>
  <si>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</si>
  <si>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</si>
  <si>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</si>
  <si>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</si>
  <si>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</si>
  <si>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</si>
  <si>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</si>
  <si>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</si>
  <si>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</si>
  <si>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</si>
  <si>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</si>
  <si>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</si>
  <si>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</si>
  <si>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</si>
  <si>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</si>
  <si>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</si>
  <si>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</si>
  <si>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</si>
  <si>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</si>
  <si>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</si>
  <si>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</si>
  <si>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</si>
  <si>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</si>
  <si>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</si>
  <si>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</si>
  <si>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</si>
  <si>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</si>
  <si>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</si>
  <si>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</si>
  <si>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</si>
  <si>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</si>
  <si>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</si>
  <si>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</si>
  <si>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</si>
  <si>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</si>
  <si>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</si>
  <si>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</si>
  <si>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</si>
  <si>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</si>
  <si>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</si>
  <si>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</si>
  <si>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</si>
  <si>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</si>
  <si>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</si>
  <si>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</si>
  <si>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</si>
  <si>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</si>
  <si>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</si>
  <si>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</si>
  <si>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</si>
  <si>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</si>
  <si>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</si>
  <si>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</si>
  <si>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</si>
  <si>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</si>
  <si>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</si>
  <si>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</si>
  <si>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</si>
  <si>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</si>
  <si>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</si>
  <si>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</si>
  <si>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</si>
  <si>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</si>
  <si>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</si>
  <si>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</si>
  <si>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</si>
  <si>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</si>
  <si>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</si>
  <si>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</si>
  <si>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</si>
  <si>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</si>
  <si>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</si>
  <si>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</si>
  <si>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</si>
  <si>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</si>
  <si>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</si>
  <si>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</si>
  <si>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</si>
  <si>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</si>
  <si>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</si>
  <si>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</si>
  <si>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</si>
  <si>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</si>
  <si>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</si>
  <si>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</si>
  <si>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</si>
  <si>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</si>
  <si>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</si>
  <si>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</si>
  <si>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</si>
  <si>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</si>
  <si>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</si>
  <si>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</si>
  <si>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</si>
  <si>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</si>
  <si>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</si>
  <si>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</si>
  <si>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</si>
  <si>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</si>
  <si>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</si>
  <si>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</si>
  <si>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</si>
  <si>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</si>
  <si>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</si>
  <si>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</si>
  <si>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</si>
  <si>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</si>
  <si>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</si>
  <si>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</si>
  <si>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</si>
  <si>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</si>
  <si>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</si>
  <si>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</si>
  <si>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</si>
  <si>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</si>
  <si>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</si>
  <si>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</si>
  <si>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</si>
  <si>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</si>
  <si>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</si>
  <si>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</si>
  <si>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</si>
  <si>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</si>
  <si>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</si>
  <si>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</si>
  <si>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</si>
  <si>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</si>
  <si>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</si>
  <si>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</si>
  <si>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</si>
  <si>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</si>
  <si>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</si>
  <si>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</si>
  <si>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</si>
  <si>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</si>
  <si>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</si>
  <si>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</si>
  <si>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</si>
  <si>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</si>
  <si>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</si>
  <si>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</si>
  <si>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</si>
  <si>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</si>
  <si>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</si>
  <si>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</si>
  <si>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</si>
  <si>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</si>
  <si>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</si>
  <si>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</si>
  <si>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</si>
  <si>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</si>
  <si>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</si>
  <si>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</si>
  <si>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</si>
  <si>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</si>
  <si>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</si>
  <si>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</si>
  <si>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</si>
  <si>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</si>
  <si>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</si>
  <si>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</si>
  <si>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</si>
  <si>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</si>
  <si>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</si>
  <si>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</si>
  <si>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</si>
  <si>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</si>
  <si>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</si>
  <si>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</si>
  <si>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</si>
  <si>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</si>
  <si>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</si>
  <si>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</si>
  <si>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</si>
  <si>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</si>
  <si>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</si>
  <si>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</si>
  <si>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</si>
  <si>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</si>
  <si>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</si>
  <si>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</si>
  <si>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</si>
  <si>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</si>
  <si>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</si>
  <si>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</si>
  <si>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</si>
  <si>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</si>
  <si>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</si>
  <si>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</si>
  <si>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</si>
  <si>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</si>
  <si>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</si>
  <si>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</si>
  <si>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</si>
  <si>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</si>
  <si>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</si>
  <si>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</si>
  <si>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</si>
  <si>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</si>
  <si>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</si>
  <si>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</si>
  <si>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</si>
  <si>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</si>
  <si>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</si>
  <si>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</si>
  <si>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</si>
  <si>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</si>
  <si>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</si>
  <si>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</si>
  <si>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</si>
  <si>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</si>
  <si>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</si>
  <si>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</si>
  <si>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</si>
  <si>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</si>
  <si>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</si>
  <si>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</si>
  <si>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</si>
  <si>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</si>
  <si>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</si>
  <si>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</si>
  <si>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</si>
  <si>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</si>
  <si>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</si>
  <si>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</si>
  <si>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</si>
  <si>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</si>
  <si>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</si>
  <si>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</si>
  <si>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</si>
  <si>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</si>
  <si>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</si>
  <si>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</si>
  <si>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</si>
  <si>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</si>
  <si>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</si>
  <si>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</si>
  <si>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</si>
  <si>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</si>
  <si>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</si>
  <si>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</si>
  <si>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</si>
  <si>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</si>
  <si>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</si>
  <si>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</si>
  <si>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</si>
  <si>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</si>
  <si>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</si>
  <si>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</si>
  <si>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</si>
  <si>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</si>
  <si>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</si>
  <si>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</si>
  <si>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</si>
  <si>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</si>
  <si>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</si>
  <si>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</si>
  <si>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</si>
  <si>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</si>
  <si>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</si>
  <si>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</si>
  <si>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</si>
  <si>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</si>
  <si>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</si>
  <si>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</si>
  <si>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</si>
  <si>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</si>
  <si>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</si>
  <si>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</si>
  <si>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</si>
  <si>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</si>
  <si>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</si>
  <si>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</si>
  <si>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</si>
  <si>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</si>
  <si>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</si>
  <si>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</si>
  <si>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</si>
  <si>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</si>
  <si>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</si>
  <si>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</si>
  <si>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</si>
  <si>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</si>
  <si>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</si>
  <si>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</si>
  <si>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</si>
  <si>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</si>
  <si>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</si>
  <si>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</si>
  <si>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</si>
  <si>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</si>
  <si>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</si>
  <si>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</si>
  <si>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</si>
  <si>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</si>
  <si>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</si>
  <si>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</si>
  <si>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</si>
  <si>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</si>
  <si>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</si>
  <si>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</si>
  <si>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</si>
  <si>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</si>
  <si>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</si>
  <si>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</si>
  <si>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</si>
  <si>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</si>
  <si>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</si>
  <si>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</si>
  <si>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</si>
  <si>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</si>
  <si>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</si>
  <si>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</si>
  <si>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</si>
  <si>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</si>
  <si>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</si>
  <si>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</si>
  <si>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</si>
  <si>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</si>
  <si>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</si>
  <si>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</si>
  <si>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</si>
  <si>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</si>
  <si>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</si>
  <si>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</si>
  <si>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</si>
  <si>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</si>
  <si>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</si>
  <si>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</si>
  <si>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</si>
  <si>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</si>
  <si>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</si>
  <si>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</si>
  <si>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</si>
  <si>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</si>
  <si>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</si>
  <si>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</si>
  <si>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</si>
  <si>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</si>
  <si>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</si>
  <si>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</si>
  <si>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</si>
  <si>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</si>
  <si>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</si>
  <si>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</si>
  <si>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</si>
  <si>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</si>
  <si>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</si>
  <si>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</si>
  <si>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</si>
  <si>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</si>
  <si>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</si>
  <si>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</si>
  <si>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</si>
  <si>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</si>
  <si>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</si>
  <si>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</si>
  <si>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</si>
  <si>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</si>
  <si>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</si>
  <si>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</si>
  <si>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</si>
  <si>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</si>
  <si>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</si>
  <si>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</si>
  <si>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</si>
  <si>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</si>
  <si>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</si>
  <si>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</si>
  <si>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</si>
  <si>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</si>
  <si>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</si>
  <si>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</si>
  <si>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</si>
  <si>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</si>
  <si>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</si>
  <si>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</si>
  <si>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</si>
  <si>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</si>
  <si>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</si>
  <si>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</si>
  <si>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</si>
  <si>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</si>
  <si>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</si>
  <si>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</si>
  <si>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</si>
  <si>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</si>
  <si>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</si>
  <si>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</si>
  <si>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</si>
  <si>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</si>
  <si>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</si>
  <si>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</si>
  <si>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</si>
  <si>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</si>
  <si>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</si>
  <si>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</si>
  <si>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</si>
  <si>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</si>
  <si>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</si>
  <si>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</si>
  <si>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</si>
  <si>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</si>
  <si>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</si>
  <si>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</si>
  <si>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</si>
  <si>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</si>
  <si>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</si>
  <si>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</si>
  <si>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</si>
  <si>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</si>
  <si>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</si>
  <si>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</si>
  <si>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</si>
  <si>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</si>
  <si>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</si>
  <si>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</si>
  <si>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</si>
  <si>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</si>
  <si>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</si>
  <si>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</si>
  <si>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</si>
  <si>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</si>
  <si>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</si>
  <si>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</si>
  <si>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</si>
  <si>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</si>
  <si>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</si>
  <si>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</si>
  <si>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</si>
  <si>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</si>
  <si>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</si>
  <si>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</si>
  <si>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</si>
  <si>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</si>
  <si>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</si>
  <si>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</si>
  <si>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</si>
  <si>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</si>
  <si>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</si>
  <si>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</si>
  <si>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</si>
  <si>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</si>
  <si>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</si>
  <si>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</si>
  <si>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</si>
  <si>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</si>
  <si>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</si>
  <si>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</si>
  <si>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</si>
  <si>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</si>
  <si>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</si>
  <si>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</si>
  <si>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</si>
  <si>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</si>
  <si>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</si>
  <si>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</si>
  <si>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</si>
  <si>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</si>
  <si>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</si>
  <si>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</si>
  <si>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</si>
  <si>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</si>
  <si>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</si>
  <si>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</si>
  <si>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</si>
  <si>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</si>
  <si>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</si>
  <si>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</si>
  <si>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</si>
  <si>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</si>
  <si>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</si>
  <si>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</si>
  <si>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</si>
  <si>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</si>
  <si>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</si>
  <si>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</si>
  <si>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</si>
  <si>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</si>
  <si>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</si>
  <si>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</si>
  <si>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</si>
  <si>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</si>
  <si>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</si>
  <si>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</si>
  <si>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</si>
  <si>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</si>
  <si>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</si>
  <si>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</si>
  <si>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</si>
  <si>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</si>
  <si>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</si>
  <si>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</si>
  <si>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</si>
  <si>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</si>
  <si>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</si>
  <si>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</si>
  <si>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</si>
  <si>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</si>
  <si>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</si>
  <si>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</si>
  <si>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</si>
  <si>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</si>
  <si>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</si>
  <si>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</si>
  <si>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</si>
  <si>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</si>
  <si>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</si>
  <si>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</si>
  <si>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</si>
  <si>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</si>
  <si>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</si>
  <si>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</si>
  <si>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</si>
  <si>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</si>
  <si>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</si>
  <si>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</si>
  <si>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</si>
  <si>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</si>
  <si>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</si>
  <si>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</si>
  <si>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</si>
  <si>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</si>
  <si>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</si>
  <si>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</si>
  <si>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</si>
  <si>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</si>
  <si>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</si>
  <si>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</si>
  <si>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</si>
  <si>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</si>
  <si>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</si>
  <si>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</si>
  <si>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</si>
  <si>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</si>
  <si>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</si>
  <si>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</si>
  <si>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</si>
  <si>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</si>
  <si>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</si>
  <si>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</si>
  <si>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</si>
  <si>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</si>
  <si>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</si>
  <si>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</si>
  <si>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</si>
  <si>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</si>
  <si>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</si>
  <si>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</si>
  <si>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</si>
  <si>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</si>
  <si>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</si>
  <si>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</si>
  <si>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</si>
  <si>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</si>
  <si>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</si>
  <si>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</si>
  <si>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</si>
  <si>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</si>
  <si>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</si>
  <si>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</si>
  <si>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</si>
  <si>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</si>
  <si>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</si>
  <si>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</si>
  <si>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</si>
  <si>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</si>
  <si>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</si>
  <si>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</si>
  <si>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</si>
  <si>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</si>
  <si>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</si>
  <si>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</si>
  <si>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</si>
  <si>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</si>
  <si>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</si>
  <si>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</si>
  <si>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</si>
  <si>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</si>
  <si>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</si>
  <si>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</si>
  <si>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</si>
  <si>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</si>
  <si>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</si>
  <si>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</si>
  <si>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</si>
  <si>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</si>
  <si>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</si>
  <si>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</si>
  <si>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</si>
  <si>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</si>
  <si>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</si>
  <si>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</si>
  <si>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</si>
  <si>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</si>
  <si>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</si>
  <si>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</si>
  <si>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</si>
  <si>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</si>
  <si>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</si>
  <si>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</si>
  <si>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</si>
  <si>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</si>
  <si>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</si>
  <si>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</si>
  <si>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</si>
  <si>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</si>
  <si>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</si>
  <si>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</si>
  <si>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</si>
  <si>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</si>
  <si>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</si>
  <si>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</si>
  <si>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</si>
  <si>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</si>
  <si>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</si>
  <si>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</si>
  <si>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</si>
  <si>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</si>
  <si>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</si>
  <si>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</si>
  <si>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</si>
  <si>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</si>
  <si>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</si>
  <si>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</si>
  <si>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</si>
  <si>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</si>
  <si>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</si>
  <si>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</si>
  <si>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</si>
  <si>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</si>
  <si>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</si>
  <si>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</si>
  <si>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</si>
  <si>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</si>
  <si>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</si>
  <si>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</si>
  <si>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</si>
  <si>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</si>
  <si>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</si>
  <si>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</si>
  <si>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</si>
  <si>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</si>
  <si>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</si>
  <si>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</si>
  <si>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</si>
  <si>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</si>
  <si>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</si>
  <si>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</si>
  <si>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</si>
  <si>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</si>
  <si>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</si>
  <si>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</si>
  <si>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</si>
  <si>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</si>
  <si>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</si>
  <si>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</si>
  <si>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</si>
  <si>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</si>
  <si>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</si>
  <si>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</si>
  <si>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</si>
  <si>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</si>
  <si>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</si>
  <si>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</si>
  <si>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</si>
  <si>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</si>
  <si>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</si>
  <si>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</si>
  <si>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</si>
  <si>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</si>
  <si>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</si>
  <si>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</si>
  <si>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</si>
  <si>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</si>
  <si>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</si>
  <si>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</si>
  <si>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</si>
  <si>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</si>
  <si>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</si>
  <si>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</si>
  <si>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</si>
  <si>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</si>
  <si>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</si>
  <si>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</si>
  <si>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</si>
  <si>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</si>
  <si>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</si>
  <si>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</si>
  <si>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</si>
  <si>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</si>
  <si>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</si>
  <si>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</si>
  <si>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</si>
  <si>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</si>
  <si>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</si>
  <si>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</si>
  <si>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</si>
  <si>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</si>
  <si>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</si>
  <si>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</si>
  <si>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</si>
  <si>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</si>
  <si>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</si>
  <si>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</si>
  <si>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</si>
  <si>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</si>
  <si>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</si>
  <si>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</si>
  <si>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</si>
  <si>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</si>
  <si>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</si>
  <si>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</si>
  <si>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</si>
  <si>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</si>
  <si>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</si>
  <si>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</si>
  <si>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</si>
  <si>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</si>
  <si>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</si>
  <si>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</si>
  <si>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</si>
  <si>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</si>
  <si>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</si>
  <si>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</si>
  <si>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</si>
  <si>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</si>
  <si>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</si>
  <si>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</si>
  <si>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</si>
  <si>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</si>
  <si>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</si>
  <si>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</si>
  <si>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</si>
  <si>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</si>
  <si>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</si>
  <si>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</si>
  <si>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</si>
  <si>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</si>
  <si>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</si>
  <si>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</si>
  <si>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</si>
  <si>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</si>
  <si>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</si>
  <si>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</si>
  <si>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</si>
  <si>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211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</si>
  <si>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</si>
  <si>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2021-41-10001117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</si>
</sst>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60" zoomScale="66" zoomScaleNormal="66"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2" t="str">
        <f>HYPERLINK("#MI_Oferente_Singular!A114","CAPACIDAD RESIDUAL")</f>
        <v>CAPACIDAD RESIDUAL</v>
      </c>
      <c r="F8" s="243"/>
      <c r="G8" s="24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2" t="str">
        <f>HYPERLINK("#MI_Oferente_Singular!A162","TALENTO HUMANO")</f>
        <v>TALENTO HUMANO</v>
      </c>
      <c r="F9" s="243"/>
      <c r="G9" s="24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2" t="str">
        <f>HYPERLINK("#MI_Oferente_Singular!F162","INFRAESTRUCTURA")</f>
        <v>INFRAESTRUCTURA</v>
      </c>
      <c r="F10" s="243"/>
      <c r="G10" s="24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2737</v>
      </c>
      <c r="D15" s="35"/>
      <c r="E15" s="35"/>
      <c r="F15" s="5"/>
      <c r="G15" s="32" t="s">
        <v>1168</v>
      </c>
      <c r="H15" s="103" t="s">
        <v>660</v>
      </c>
      <c r="I15" s="32" t="s">
        <v>2624</v>
      </c>
      <c r="J15" s="108" t="s">
        <v>2626</v>
      </c>
      <c r="L15" s="226" t="s">
        <v>8</v>
      </c>
      <c r="M15" s="226"/>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245"/>
      <c r="I20" s="147" t="s">
        <v>660</v>
      </c>
      <c r="J20" s="148" t="s">
        <v>673</v>
      </c>
      <c r="K20" s="149">
        <v>1088549653</v>
      </c>
      <c r="L20" s="150"/>
      <c r="M20" s="150">
        <v>44561</v>
      </c>
      <c r="N20" s="133">
        <f>+(M20-L20)/30</f>
        <v>1485.3666666666666</v>
      </c>
      <c r="O20" s="136"/>
      <c r="U20" s="132"/>
      <c r="V20" s="105">
        <f ca="1">NOW()</f>
        <v>44193.662513425923</v>
      </c>
      <c r="W20" s="105">
        <f ca="1">NOW()</f>
        <v>44193.662513425923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7"/>
      <c r="I37" s="128"/>
      <c r="J37" s="128"/>
      <c r="K37" s="128"/>
      <c r="L37" s="128"/>
      <c r="M37" s="128"/>
      <c r="N37" s="128"/>
      <c r="O37" s="129"/>
    </row>
    <row r="38" spans="1:16" ht="21" customHeight="1" x14ac:dyDescent="0.25">
      <c r="A38" s="9"/>
      <c r="B38" s="240" t="str">
        <f>VLOOKUP(B20,EAS!A2:B1439,2,0)</f>
        <v>FUNDACION SOCIAL, FAMILIA, MUJER, ADOLESCENCIA, INFANCIA CON AMOR</v>
      </c>
      <c r="C38" s="240"/>
      <c r="D38" s="240"/>
      <c r="E38" s="240"/>
      <c r="F38" s="240"/>
      <c r="G38" s="5"/>
      <c r="H38" s="130"/>
      <c r="I38" s="249" t="s">
        <v>7</v>
      </c>
      <c r="J38" s="249"/>
      <c r="K38" s="249"/>
      <c r="L38" s="249"/>
      <c r="M38" s="249"/>
      <c r="N38" s="249"/>
      <c r="O38" s="131"/>
    </row>
    <row r="39" spans="1:16" ht="42.95" customHeight="1" thickBot="1" x14ac:dyDescent="0.3">
      <c r="A39" s="10"/>
      <c r="B39" s="11"/>
      <c r="C39" s="11"/>
      <c r="D39" s="11"/>
      <c r="E39" s="11"/>
      <c r="F39" s="11"/>
      <c r="G39" s="11"/>
      <c r="H39" s="10"/>
      <c r="I39" s="235" t="s">
        <v>2736</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2723</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t="s">
        <v>2665</v>
      </c>
      <c r="C98" s="122" t="s">
        <v>31</v>
      </c>
      <c r="D98" s="119" t="s">
        <v>2735</v>
      </c>
      <c r="E98" s="143">
        <v>43922</v>
      </c>
      <c r="F98" s="143">
        <v>44165</v>
      </c>
      <c r="G98" s="158">
        <f t="shared" si="3"/>
        <v>8.1</v>
      </c>
      <c r="H98" s="120" t="s">
        <v>2686</v>
      </c>
      <c r="I98" s="119" t="s">
        <v>660</v>
      </c>
      <c r="J98" s="119" t="s">
        <v>663</v>
      </c>
      <c r="K98" s="121">
        <v>760880474</v>
      </c>
      <c r="L98" s="122" t="s">
        <v>1148</v>
      </c>
      <c r="M98" s="117"/>
      <c r="N98" s="122" t="s">
        <v>1151</v>
      </c>
      <c r="O98" s="122" t="s">
        <v>1148</v>
      </c>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5"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2"/>
      <c r="Z178" s="163" t="str">
        <f>IF(Y178&gt;0,SUM(E180+Y178),"")</f>
        <v/>
      </c>
      <c r="AA178" s="19"/>
      <c r="AB178" s="19"/>
    </row>
    <row r="179" spans="1:28" ht="23.25" x14ac:dyDescent="0.25">
      <c r="A179" s="9"/>
      <c r="B179" s="193" t="s">
        <v>2669</v>
      </c>
      <c r="C179" s="193"/>
      <c r="D179" s="193"/>
      <c r="E179" s="169">
        <v>0.02</v>
      </c>
      <c r="F179" s="168">
        <v>0.03</v>
      </c>
      <c r="G179" s="163">
        <f>IF(F179&gt;0,SUM(E179+F179),"")</f>
        <v>0.05</v>
      </c>
      <c r="H179" s="5"/>
      <c r="I179" s="193" t="s">
        <v>2671</v>
      </c>
      <c r="J179" s="193"/>
      <c r="K179" s="193"/>
      <c r="L179" s="193"/>
      <c r="M179" s="170"/>
      <c r="O179" s="8"/>
      <c r="Q179" s="19"/>
      <c r="R179" s="157" t="str">
        <f>IF(M179&gt;0,SUM(L179+M179),"")</f>
        <v/>
      </c>
      <c r="T179" s="19"/>
      <c r="U179" s="239" t="s">
        <v>1166</v>
      </c>
      <c r="V179" s="239"/>
      <c r="W179" s="239"/>
      <c r="X179" s="24">
        <v>0.02</v>
      </c>
      <c r="Y179" s="162"/>
      <c r="Z179" s="163" t="str">
        <f>IF(Y179&gt;0,SUM(E181+Y179),"")</f>
        <v/>
      </c>
      <c r="AA179" s="19"/>
      <c r="AB179" s="19"/>
    </row>
    <row r="180" spans="1:28" ht="23.25" hidden="1" x14ac:dyDescent="0.25">
      <c r="A180" s="9"/>
      <c r="B180" s="179"/>
      <c r="C180" s="179"/>
      <c r="D180" s="179"/>
      <c r="E180" s="167"/>
      <c r="H180" s="5"/>
      <c r="I180" s="179"/>
      <c r="J180" s="179"/>
      <c r="K180" s="179"/>
      <c r="L180" s="179"/>
      <c r="M180" s="5"/>
      <c r="O180" s="8"/>
      <c r="Q180" s="19"/>
      <c r="R180" s="157" t="str">
        <f>IF(S180&gt;0,SUM(L180+S180),"")</f>
        <v/>
      </c>
      <c r="S180" s="162"/>
      <c r="T180" s="19"/>
      <c r="U180" s="239" t="s">
        <v>1167</v>
      </c>
      <c r="V180" s="239"/>
      <c r="W180" s="239"/>
      <c r="X180" s="24">
        <v>0.03</v>
      </c>
      <c r="Y180" s="162"/>
      <c r="Z180" s="163" t="str">
        <f>IF(Y180&gt;0,SUM(E182+Y180),"")</f>
        <v/>
      </c>
      <c r="AA180" s="19"/>
      <c r="AB180" s="19"/>
    </row>
    <row r="181" spans="1:28" ht="23.25" hidden="1" x14ac:dyDescent="0.25">
      <c r="A181" s="9"/>
      <c r="B181" s="179"/>
      <c r="C181" s="179"/>
      <c r="D181" s="179"/>
      <c r="E181" s="167"/>
      <c r="H181" s="5"/>
      <c r="I181" s="179"/>
      <c r="J181" s="179"/>
      <c r="K181" s="179"/>
      <c r="L181" s="17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9"/>
      <c r="C182" s="179"/>
      <c r="D182" s="179"/>
      <c r="E182" s="167"/>
      <c r="H182" s="5"/>
      <c r="I182" s="179"/>
      <c r="J182" s="179"/>
      <c r="K182" s="179"/>
      <c r="L182" s="17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54427482.650000006</v>
      </c>
      <c r="F185" s="92"/>
      <c r="G185" s="93"/>
      <c r="H185" s="88"/>
      <c r="I185" s="90" t="s">
        <v>2627</v>
      </c>
      <c r="J185" s="164">
        <f>+SUM(M179:M183)</f>
        <v>0</v>
      </c>
      <c r="K185" s="238" t="s">
        <v>2628</v>
      </c>
      <c r="L185" s="238"/>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7" t="s">
        <v>2636</v>
      </c>
      <c r="C192" s="197"/>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2020-12-28T20:54:06Z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