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CAUCA\PIENDAMO-MORALES-CAJIBIO\piendamo 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<sst xmlns="http://schemas.openxmlformats.org/spreadsheetml/2006/main" count="3509" uniqueCount="2738">
  <si>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</si>
  <si>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</si>
  <si>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</si>
  <si>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</si>
  <si>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</si>
  <si>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</si>
  <si>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</si>
  <si>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</si>
  <si>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</si>
  <si>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</si>
  <si>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</si>
  <si>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</si>
  <si>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</si>
  <si>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</si>
  <si>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</si>
  <si>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</si>
  <si>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</si>
  <si>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</si>
  <si>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</si>
  <si>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</si>
  <si>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</si>
  <si>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</si>
  <si>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</si>
  <si>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</si>
  <si>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</si>
  <si>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</si>
  <si>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</si>
  <si>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</si>
  <si>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</si>
  <si>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</si>
  <si>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</si>
  <si>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</si>
  <si>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</si>
  <si>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</si>
  <si>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</si>
  <si>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</si>
  <si>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</si>
  <si>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</si>
  <si>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</si>
  <si>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</si>
  <si>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</si>
  <si>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</si>
  <si>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</si>
  <si>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</si>
  <si>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</si>
  <si>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</si>
  <si>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</si>
  <si>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</si>
  <si>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</si>
  <si>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</si>
  <si>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</si>
  <si>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</si>
  <si>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</si>
  <si>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</si>
  <si>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</si>
  <si>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</si>
  <si>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</si>
  <si>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</si>
  <si>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</si>
  <si>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</si>
  <si>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</si>
  <si>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</si>
  <si>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</si>
  <si>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</si>
  <si>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</si>
  <si>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</si>
  <si>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</si>
  <si>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</si>
  <si>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</si>
  <si>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</si>
  <si>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</si>
  <si>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</si>
  <si>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</si>
  <si>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</si>
  <si>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</si>
  <si>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</si>
  <si>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</si>
  <si>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</si>
  <si>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</si>
  <si>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</si>
  <si>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</si>
  <si>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</si>
  <si>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</si>
  <si>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</si>
  <si>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</si>
  <si>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</si>
  <si>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</si>
  <si>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</si>
  <si>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</si>
  <si>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</si>
  <si>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</si>
  <si>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</si>
  <si>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</si>
  <si>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</si>
  <si>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</si>
  <si>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</si>
  <si>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</si>
  <si>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</si>
  <si>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</si>
  <si>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</si>
  <si>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</si>
  <si>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</si>
  <si>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</si>
  <si>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</si>
  <si>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</si>
  <si>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</si>
  <si>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</si>
  <si>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</si>
  <si>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</si>
  <si>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</si>
  <si>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</si>
  <si>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</si>
  <si>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</si>
  <si>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</si>
  <si>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</si>
  <si>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</si>
  <si>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</si>
  <si>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</si>
  <si>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</si>
  <si>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</si>
  <si>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</si>
  <si>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</si>
  <si>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</si>
  <si>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</si>
  <si>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</si>
  <si>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</si>
  <si>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</si>
  <si>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</si>
  <si>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</si>
  <si>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</si>
  <si>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</si>
  <si>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</si>
  <si>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</si>
  <si>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</si>
  <si>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</si>
  <si>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</si>
  <si>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</si>
  <si>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</si>
  <si>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</si>
  <si>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</si>
  <si>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</si>
  <si>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</si>
  <si>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</si>
  <si>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</si>
  <si>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</si>
  <si>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</si>
  <si>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</si>
  <si>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</si>
  <si>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</si>
  <si>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</si>
  <si>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</si>
  <si>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</si>
  <si>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</si>
  <si>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</si>
  <si>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</si>
  <si>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</si>
  <si>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</si>
  <si>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</si>
  <si>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</si>
  <si>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</si>
  <si>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</si>
  <si>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</si>
  <si>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</si>
  <si>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</si>
  <si>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</si>
  <si>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</si>
  <si>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</si>
  <si>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</si>
  <si>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</si>
  <si>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</si>
  <si>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</si>
  <si>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</si>
  <si>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</si>
  <si>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</si>
  <si>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</si>
  <si>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</si>
  <si>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</si>
  <si>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</si>
  <si>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</si>
  <si>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</si>
  <si>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</si>
  <si>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</si>
  <si>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</si>
  <si>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</si>
  <si>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</si>
  <si>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</si>
  <si>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</si>
  <si>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</si>
  <si>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</si>
  <si>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</si>
  <si>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</si>
  <si>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</si>
  <si>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</si>
  <si>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</si>
  <si>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</si>
  <si>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</si>
  <si>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</si>
  <si>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</si>
  <si>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</si>
  <si>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</si>
  <si>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</si>
  <si>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</si>
  <si>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</si>
  <si>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</si>
  <si>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</si>
  <si>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</si>
  <si>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</si>
  <si>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</si>
  <si>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</si>
  <si>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</si>
  <si>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</si>
  <si>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</si>
  <si>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</si>
  <si>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</si>
  <si>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</si>
  <si>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</si>
  <si>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</si>
  <si>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</si>
  <si>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</si>
  <si>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</si>
  <si>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</si>
  <si>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</si>
  <si>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</si>
  <si>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</si>
  <si>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</si>
  <si>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</si>
  <si>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</si>
  <si>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</si>
  <si>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</si>
  <si>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</si>
  <si>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</si>
  <si>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</si>
  <si>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</si>
  <si>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</si>
  <si>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</si>
  <si>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</si>
  <si>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</si>
  <si>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</si>
  <si>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</si>
  <si>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</si>
  <si>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</si>
  <si>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</si>
  <si>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</si>
  <si>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</si>
  <si>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</si>
  <si>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</si>
  <si>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</si>
  <si>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</si>
  <si>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</si>
  <si>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</si>
  <si>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</si>
  <si>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</si>
  <si>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</si>
  <si>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</si>
  <si>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</si>
  <si>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</si>
  <si>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</si>
  <si>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</si>
  <si>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</si>
  <si>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</si>
  <si>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</si>
  <si>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</si>
  <si>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</si>
  <si>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</si>
  <si>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</si>
  <si>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</si>
  <si>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</si>
  <si>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</si>
  <si>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</si>
  <si>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</si>
  <si>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</si>
  <si>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</si>
  <si>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</si>
  <si>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</si>
  <si>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</si>
  <si>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</si>
  <si>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</si>
  <si>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</si>
  <si>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</si>
  <si>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</si>
  <si>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</si>
  <si>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</si>
  <si>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</si>
  <si>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</si>
  <si>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</si>
  <si>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</si>
  <si>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</si>
  <si>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</si>
  <si>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</si>
  <si>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</si>
  <si>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</si>
  <si>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</si>
  <si>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</si>
  <si>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</si>
  <si>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</si>
  <si>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</si>
  <si>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</si>
  <si>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</si>
  <si>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</si>
  <si>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</si>
  <si>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</si>
  <si>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</si>
  <si>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</si>
  <si>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</si>
  <si>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</si>
  <si>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</si>
  <si>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</si>
  <si>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</si>
  <si>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</si>
  <si>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</si>
  <si>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</si>
  <si>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</si>
  <si>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</si>
  <si>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</si>
  <si>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</si>
  <si>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</si>
  <si>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</si>
  <si>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</si>
  <si>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</si>
  <si>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</si>
  <si>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</si>
  <si>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</si>
  <si>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</si>
  <si>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</si>
  <si>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</si>
  <si>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</si>
  <si>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</si>
  <si>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</si>
  <si>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</si>
  <si>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</si>
  <si>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</si>
  <si>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</si>
  <si>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</si>
  <si>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</si>
  <si>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</si>
  <si>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</si>
  <si>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</si>
  <si>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</si>
  <si>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</si>
  <si>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</si>
  <si>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</si>
  <si>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</si>
  <si>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</si>
  <si>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</si>
  <si>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</si>
  <si>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</si>
  <si>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</si>
  <si>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</si>
  <si>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</si>
  <si>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</si>
  <si>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</si>
  <si>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</si>
  <si>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</si>
  <si>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</si>
  <si>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</si>
  <si>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</si>
  <si>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</si>
  <si>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</si>
  <si>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</si>
  <si>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</si>
  <si>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</si>
  <si>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</si>
  <si>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</si>
  <si>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</si>
  <si>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</si>
  <si>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</si>
  <si>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</si>
  <si>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</si>
  <si>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</si>
  <si>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</si>
  <si>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</si>
  <si>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</si>
  <si>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</si>
  <si>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</si>
  <si>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</si>
  <si>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</si>
  <si>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</si>
  <si>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</si>
  <si>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</si>
  <si>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</si>
  <si>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</si>
  <si>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</si>
  <si>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</si>
  <si>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</si>
  <si>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</si>
  <si>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</si>
  <si>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</si>
  <si>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</si>
  <si>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</si>
  <si>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</si>
  <si>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</si>
  <si>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</si>
  <si>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</si>
  <si>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</si>
  <si>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</si>
  <si>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</si>
  <si>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</si>
  <si>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</si>
  <si>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</si>
  <si>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</si>
  <si>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</si>
  <si>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</si>
  <si>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</si>
  <si>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</si>
  <si>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</si>
  <si>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</si>
  <si>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</si>
  <si>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</si>
  <si>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</si>
  <si>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</si>
  <si>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</si>
  <si>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</si>
  <si>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</si>
  <si>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</si>
  <si>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</si>
  <si>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</si>
  <si>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</si>
  <si>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</si>
  <si>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</si>
  <si>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</si>
  <si>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</si>
  <si>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</si>
  <si>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</si>
  <si>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</si>
  <si>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</si>
  <si>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</si>
  <si>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</si>
  <si>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</si>
  <si>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</si>
  <si>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</si>
  <si>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</si>
  <si>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</si>
  <si>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</si>
  <si>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</si>
  <si>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</si>
  <si>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</si>
  <si>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</si>
  <si>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</si>
  <si>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</si>
  <si>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</si>
  <si>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</si>
  <si>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</si>
  <si>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</si>
  <si>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</si>
  <si>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</si>
  <si>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</si>
  <si>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</si>
  <si>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</si>
  <si>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</si>
  <si>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</si>
  <si>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</si>
  <si>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</si>
  <si>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</si>
  <si>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</si>
  <si>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</si>
  <si>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</si>
  <si>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</si>
  <si>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</si>
  <si>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</si>
  <si>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</si>
  <si>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</si>
  <si>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</si>
  <si>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</si>
  <si>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</si>
  <si>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</si>
  <si>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</si>
  <si>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</si>
  <si>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</si>
  <si>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</si>
  <si>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</si>
  <si>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</si>
  <si>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</si>
  <si>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</si>
  <si>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</si>
  <si>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</si>
  <si>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</si>
  <si>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</si>
  <si>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</si>
  <si>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</si>
  <si>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</si>
  <si>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</si>
  <si>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</si>
  <si>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</si>
  <si>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</si>
  <si>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</si>
  <si>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</si>
  <si>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</si>
  <si>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</si>
  <si>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</si>
  <si>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</si>
  <si>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</si>
  <si>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</si>
  <si>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</si>
  <si>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</si>
  <si>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</si>
  <si>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</si>
  <si>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</si>
  <si>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</si>
  <si>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</si>
  <si>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</si>
  <si>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</si>
  <si>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</si>
  <si>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</si>
  <si>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</si>
  <si>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</si>
  <si>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</si>
  <si>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</si>
  <si>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</si>
  <si>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</si>
  <si>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</si>
  <si>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</si>
  <si>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</si>
  <si>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</si>
  <si>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</si>
  <si>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</si>
  <si>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</si>
  <si>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</si>
  <si>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</si>
  <si>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</si>
  <si>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</si>
  <si>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</si>
  <si>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</si>
  <si>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</si>
  <si>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</si>
  <si>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</si>
  <si>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</si>
  <si>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</si>
  <si>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</si>
  <si>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</si>
  <si>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</si>
  <si>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</si>
  <si>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</si>
  <si>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</si>
  <si>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</si>
  <si>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</si>
  <si>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</si>
  <si>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</si>
  <si>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</si>
  <si>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</si>
  <si>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</si>
  <si>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</si>
  <si>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</si>
  <si>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</si>
  <si>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</si>
  <si>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</si>
  <si>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</si>
  <si>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</si>
  <si>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</si>
  <si>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</si>
  <si>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</si>
  <si>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</si>
  <si>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</si>
  <si>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</si>
  <si>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</si>
  <si>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</si>
  <si>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</si>
  <si>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</si>
  <si>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</si>
  <si>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</si>
  <si>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</si>
  <si>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</si>
  <si>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</si>
  <si>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</si>
  <si>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</si>
  <si>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</si>
  <si>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</si>
  <si>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</si>
  <si>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</si>
  <si>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</si>
  <si>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</si>
  <si>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</si>
  <si>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</si>
  <si>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</si>
  <si>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</si>
  <si>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</si>
  <si>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</si>
  <si>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</si>
  <si>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</si>
  <si>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</si>
  <si>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</si>
  <si>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</si>
  <si>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</si>
  <si>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</si>
  <si>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</si>
  <si>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</si>
  <si>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</si>
  <si>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</si>
  <si>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</si>
  <si>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</si>
  <si>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</si>
  <si>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</si>
  <si>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</si>
  <si>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</si>
  <si>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</si>
  <si>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</si>
  <si>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</si>
  <si>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</si>
  <si>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</si>
  <si>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</si>
  <si>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</si>
  <si>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</si>
  <si>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</si>
  <si>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</si>
  <si>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</si>
  <si>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</si>
  <si>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</si>
  <si>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</si>
  <si>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</si>
  <si>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</si>
  <si>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</si>
  <si>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</si>
  <si>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</si>
  <si>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</si>
  <si>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</si>
  <si>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</si>
  <si>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</si>
  <si>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</si>
  <si>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</si>
  <si>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</si>
  <si>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</si>
  <si>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</si>
  <si>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</si>
  <si>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</si>
  <si>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</si>
  <si>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</si>
  <si>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</si>
  <si>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</si>
  <si>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</si>
  <si>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</si>
  <si>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</si>
  <si>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</si>
  <si>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</si>
  <si>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</si>
  <si>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</si>
  <si>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</si>
  <si>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</si>
  <si>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</si>
  <si>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</si>
  <si>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</si>
  <si>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</si>
  <si>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</si>
  <si>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</si>
  <si>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</si>
  <si>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</si>
  <si>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</si>
  <si>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</si>
  <si>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</si>
  <si>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</si>
  <si>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</si>
  <si>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</si>
  <si>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</si>
  <si>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</si>
  <si>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</si>
  <si>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</si>
  <si>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</si>
  <si>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</si>
  <si>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</si>
  <si>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</si>
  <si>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</si>
  <si>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</si>
  <si>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</si>
  <si>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</si>
  <si>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</si>
  <si>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</si>
  <si>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</si>
  <si>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</si>
  <si>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</si>
  <si>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</si>
  <si>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</si>
  <si>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</si>
  <si>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</si>
  <si>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</si>
  <si>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</si>
  <si>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</si>
  <si>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</si>
  <si>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</si>
  <si>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</si>
  <si>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</si>
  <si>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</si>
  <si>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</si>
  <si>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</si>
  <si>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</si>
  <si>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</si>
  <si>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</si>
  <si>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</si>
  <si>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</si>
  <si>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</si>
  <si>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</si>
  <si>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</si>
  <si>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</si>
  <si>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</si>
  <si>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</si>
  <si>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</si>
  <si>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</si>
  <si>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</si>
  <si>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</si>
  <si>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</si>
  <si>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</si>
  <si>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</si>
  <si>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</si>
  <si>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</si>
  <si>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</si>
  <si>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</si>
  <si>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</si>
  <si>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</si>
  <si>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</si>
  <si>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</si>
  <si>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</si>
  <si>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</si>
  <si>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</si>
  <si>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</si>
  <si>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</si>
  <si>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</si>
  <si>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</si>
  <si>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</si>
  <si>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</si>
  <si>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</si>
  <si>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</si>
  <si>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</si>
  <si>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</si>
  <si>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</si>
  <si>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</si>
  <si>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</si>
  <si>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</si>
  <si>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</si>
  <si>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</si>
  <si>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</si>
  <si>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</si>
  <si>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</si>
  <si>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</si>
  <si>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</si>
  <si>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</si>
  <si>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</si>
  <si>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</si>
  <si>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</si>
  <si>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</si>
  <si>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</si>
  <si>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</si>
  <si>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</si>
  <si>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</si>
  <si>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</si>
  <si>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</si>
  <si>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</si>
  <si>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</si>
  <si>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</si>
  <si>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</si>
  <si>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</si>
  <si>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</si>
  <si>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</si>
  <si>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</si>
  <si>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</si>
  <si>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</si>
  <si>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</si>
  <si>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</si>
  <si>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</si>
  <si>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</si>
  <si>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</si>
  <si>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</si>
  <si>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</si>
  <si>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</si>
  <si>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</si>
  <si>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</si>
  <si>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</si>
  <si>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</si>
  <si>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</si>
  <si>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</si>
  <si>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</si>
  <si>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</si>
  <si>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</si>
  <si>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</si>
  <si>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</si>
  <si>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</si>
  <si>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</si>
  <si>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</si>
  <si>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</si>
  <si>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</si>
  <si>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</si>
  <si>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</si>
  <si>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</si>
  <si>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</si>
  <si>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</si>
  <si>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</si>
  <si>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</si>
  <si>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</si>
  <si>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</si>
  <si>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</si>
  <si>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</si>
  <si>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</si>
  <si>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</si>
  <si>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</si>
  <si>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</si>
  <si>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</si>
  <si>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</si>
  <si>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</si>
  <si>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</si>
  <si>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</si>
  <si>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</si>
  <si>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</si>
  <si>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</si>
  <si>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</si>
  <si>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</si>
  <si>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</si>
  <si>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</si>
  <si>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</si>
  <si>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</si>
  <si>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</si>
  <si>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</si>
  <si>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</si>
  <si>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</si>
  <si>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</si>
  <si>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</si>
  <si>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</si>
  <si>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</si>
  <si>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</si>
  <si>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</si>
  <si>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</si>
  <si>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</si>
  <si>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</si>
  <si>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</si>
  <si>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</si>
  <si>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</si>
  <si>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</si>
  <si>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</si>
  <si>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</si>
  <si>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</si>
  <si>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</si>
  <si>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</si>
  <si>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</si>
  <si>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</si>
  <si>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</si>
  <si>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</si>
  <si>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</si>
  <si>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</si>
  <si>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</si>
  <si>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</si>
  <si>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</si>
  <si>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</si>
  <si>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</si>
  <si>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</si>
  <si>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</si>
  <si>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</si>
  <si>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</si>
  <si>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</si>
  <si>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</si>
  <si>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</si>
  <si>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</si>
  <si>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</si>
  <si>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</si>
  <si>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</si>
  <si>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</si>
  <si>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</si>
  <si>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</si>
  <si>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</si>
  <si>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</si>
  <si>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</si>
  <si>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</si>
  <si>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</si>
  <si>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</si>
  <si>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</si>
  <si>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</si>
  <si>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</si>
  <si>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</si>
  <si>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</si>
  <si>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</si>
  <si>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</si>
  <si>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</si>
  <si>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</si>
  <si>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</si>
  <si>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</si>
  <si>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</si>
  <si>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</si>
  <si>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</si>
  <si>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</si>
  <si>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</si>
  <si>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</si>
  <si>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</si>
  <si>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</si>
  <si>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</si>
  <si>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</si>
  <si>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</si>
  <si>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</si>
  <si>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</si>
  <si>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</si>
  <si>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</si>
  <si>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</si>
  <si>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</si>
  <si>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</si>
  <si>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</si>
  <si>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</si>
  <si>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</si>
  <si>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</si>
  <si>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</si>
  <si>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</si>
  <si>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</si>
  <si>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</si>
  <si>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</si>
  <si>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</si>
  <si>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</si>
  <si>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</si>
  <si>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</si>
  <si>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</si>
  <si>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</si>
  <si>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</si>
  <si>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</si>
  <si>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</si>
  <si>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</si>
  <si>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</si>
  <si>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</si>
  <si>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</si>
  <si>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</si>
  <si>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</si>
  <si>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</si>
  <si>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</si>
  <si>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</si>
  <si>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</si>
  <si>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</si>
  <si>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</si>
  <si>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</si>
  <si>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</si>
  <si>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</si>
  <si>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</si>
  <si>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</si>
  <si>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</si>
  <si>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</si>
  <si>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</si>
  <si>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</si>
  <si>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</si>
  <si>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</si>
  <si>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</si>
  <si>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</si>
  <si>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</si>
  <si>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</si>
  <si>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</si>
  <si>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</si>
  <si>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</si>
  <si>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</si>
  <si>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</si>
  <si>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</si>
  <si>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</si>
  <si>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</si>
  <si>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</si>
  <si>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</si>
  <si>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</si>
  <si>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</si>
  <si>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</si>
  <si>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</si>
  <si>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</si>
  <si>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</si>
  <si>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</si>
  <si>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</si>
  <si>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</si>
  <si>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</si>
  <si>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</si>
  <si>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</si>
  <si>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</si>
  <si>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</si>
  <si>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</si>
  <si>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</si>
  <si>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</si>
  <si>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</si>
  <si>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</si>
  <si>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</si>
  <si>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</si>
  <si>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</si>
  <si>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</si>
  <si>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</si>
  <si>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</si>
  <si>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</si>
  <si>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</si>
  <si>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</si>
  <si>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</si>
  <si>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</si>
  <si>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</si>
  <si>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</si>
  <si>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</si>
  <si>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</si>
  <si>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</si>
  <si>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</si>
  <si>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</si>
  <si>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</si>
  <si>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</si>
  <si>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</si>
  <si>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</si>
  <si>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</si>
  <si>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</si>
  <si>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</si>
  <si>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</si>
  <si>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</si>
  <si>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</si>
  <si>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</si>
  <si>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</si>
  <si>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</si>
  <si>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</si>
  <si>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</si>
  <si>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</si>
  <si>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</si>
  <si>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</si>
  <si>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</si>
  <si>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</si>
  <si>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</si>
  <si>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</si>
  <si>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</si>
  <si>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</si>
  <si>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</si>
  <si>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</si>
  <si>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</si>
  <si>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</si>
  <si>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</si>
  <si>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</si>
  <si>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</si>
  <si>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</si>
  <si>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</si>
  <si>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</si>
  <si>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</si>
  <si>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</si>
  <si>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</si>
  <si>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</si>
  <si>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</si>
  <si>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</si>
  <si>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</si>
  <si>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</si>
  <si>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</si>
  <si>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</si>
  <si>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</si>
  <si>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</si>
  <si>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</si>
  <si>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</si>
  <si>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</si>
  <si>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</si>
  <si>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</si>
  <si>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</si>
  <si>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</si>
  <si>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</si>
  <si>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</si>
  <si>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</si>
  <si>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</si>
  <si>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</si>
  <si>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</si>
  <si>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</si>
  <si>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</si>
  <si>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</si>
  <si>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</si>
  <si>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</si>
  <si>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</si>
  <si>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</si>
  <si>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</si>
  <si>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</si>
  <si>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</si>
  <si>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</si>
  <si>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</si>
  <si>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</si>
  <si>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</si>
  <si>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</si>
  <si>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</si>
  <si>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</si>
  <si>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</si>
  <si>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</si>
  <si>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</si>
  <si>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</si>
  <si>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</si>
  <si>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</si>
  <si>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</si>
  <si>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</si>
  <si>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</si>
  <si>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</si>
  <si>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</si>
  <si>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</si>
  <si>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</si>
  <si>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</si>
  <si>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</si>
  <si>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</si>
  <si>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</si>
  <si>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</si>
  <si>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</si>
  <si>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</si>
  <si>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</si>
  <si>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</si>
  <si>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</si>
  <si>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</si>
  <si>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</si>
  <si>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</si>
  <si>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</si>
  <si>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</si>
  <si>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</si>
  <si>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</si>
  <si>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</si>
  <si>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</si>
  <si>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</si>
  <si>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</si>
  <si>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</si>
  <si>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</si>
  <si>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</si>
  <si>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</si>
  <si>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</si>
  <si>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</si>
  <si>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</si>
  <si>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</si>
  <si>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</si>
  <si>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</si>
  <si>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</si>
  <si>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</si>
  <si>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</si>
  <si>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</si>
  <si>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</si>
  <si>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</si>
  <si>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</si>
  <si>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</si>
  <si>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</si>
  <si>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</si>
  <si>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</si>
  <si>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</si>
  <si>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</si>
  <si>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</si>
  <si>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</si>
  <si>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</si>
  <si>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</si>
  <si>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</si>
  <si>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</si>
  <si>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</si>
  <si>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</si>
  <si>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</si>
  <si>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</si>
  <si>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</si>
  <si>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</si>
  <si>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</si>
  <si>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</si>
  <si>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</si>
  <si>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</si>
  <si>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</si>
  <si>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</si>
  <si>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</si>
  <si>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</si>
  <si>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</si>
  <si>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</si>
  <si>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</si>
  <si>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</si>
  <si>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</si>
  <si>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</si>
  <si>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</si>
  <si>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</si>
  <si>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</si>
  <si>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</si>
  <si>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</si>
  <si>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</si>
  <si>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</si>
  <si>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</si>
  <si>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</si>
  <si>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</si>
  <si>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</si>
  <si>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</si>
  <si>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</si>
  <si>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</si>
  <si>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</si>
  <si>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</si>
  <si>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</si>
  <si>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</si>
  <si>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</si>
  <si>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</si>
  <si>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</si>
  <si>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</si>
  <si>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</si>
  <si>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</si>
  <si>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</si>
  <si>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</si>
  <si>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</si>
  <si>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</si>
  <si>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</si>
  <si>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</si>
  <si>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</si>
  <si>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</si>
  <si>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</si>
  <si>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</si>
  <si>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</si>
  <si>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</si>
  <si>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</si>
  <si>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</si>
  <si>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</si>
  <si>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</si>
  <si>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</si>
  <si>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</si>
  <si>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</si>
  <si>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</si>
  <si>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</si>
  <si>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</si>
  <si>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</si>
  <si>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</si>
  <si>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</si>
  <si>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</si>
  <si>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</si>
  <si>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</si>
  <si>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</si>
  <si>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</si>
  <si>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</si>
  <si>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</si>
  <si>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</si>
  <si>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</si>
  <si>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</si>
  <si>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</si>
  <si>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</si>
  <si>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</si>
  <si>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</si>
  <si>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</si>
  <si>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</si>
  <si>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</si>
  <si>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</si>
  <si>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</si>
  <si>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</si>
  <si>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</si>
  <si>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</si>
  <si>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</si>
  <si>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</si>
  <si>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</si>
  <si>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</si>
  <si>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</si>
  <si>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</si>
  <si>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</si>
  <si>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</si>
  <si>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</si>
  <si>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</si>
  <si>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</si>
  <si>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</si>
  <si>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</si>
  <si>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</si>
  <si>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</si>
  <si>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</si>
  <si>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</si>
  <si>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</si>
  <si>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</si>
  <si>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</si>
  <si>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</si>
  <si>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</si>
  <si>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</si>
  <si>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</si>
  <si>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</si>
  <si>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</si>
  <si>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</si>
  <si>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</si>
  <si>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</si>
  <si>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</si>
  <si>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</si>
  <si>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</si>
  <si>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</si>
  <si>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</si>
  <si>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</si>
  <si>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</si>
  <si>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</si>
  <si>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</si>
  <si>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</si>
  <si>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</si>
  <si>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</si>
  <si>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</si>
  <si>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</si>
  <si>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</si>
  <si>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</si>
  <si>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</si>
  <si>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</si>
  <si>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</si>
  <si>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</si>
  <si>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</si>
  <si>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</si>
  <si>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</si>
  <si>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</si>
  <si>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</si>
  <si>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</si>
  <si>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</si>
  <si>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</si>
  <si>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</si>
  <si>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</si>
  <si>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</si>
  <si>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</si>
  <si>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</si>
  <si>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</si>
  <si>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</si>
  <si>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</si>
  <si>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</si>
  <si>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</si>
  <si>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</si>
  <si>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</si>
  <si>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</si>
  <si>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</si>
  <si>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</si>
  <si>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</si>
  <si>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</si>
  <si>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</si>
  <si>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</si>
  <si>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</si>
  <si>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</si>
  <si>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</si>
  <si>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</si>
  <si>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</si>
  <si>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</si>
  <si>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</si>
  <si>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</si>
  <si>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</si>
  <si>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</si>
  <si>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</si>
  <si>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</si>
  <si>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</si>
  <si>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</si>
  <si>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</si>
  <si>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</si>
  <si>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</si>
  <si>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</si>
  <si>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</si>
  <si>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</si>
  <si>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</si>
  <si>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</si>
  <si>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</si>
  <si>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</si>
  <si>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</si>
  <si>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</si>
  <si>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</si>
  <si>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</si>
  <si>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</si>
  <si>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</si>
  <si>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</si>
  <si>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</si>
  <si>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</si>
  <si>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</si>
  <si>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</si>
  <si>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</si>
  <si>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</si>
  <si>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</si>
  <si>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</si>
  <si>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</si>
  <si>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</si>
  <si>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</si>
  <si>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</si>
  <si>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</si>
  <si>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</si>
  <si>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</si>
  <si>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</si>
  <si>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</si>
  <si>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</si>
  <si>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</si>
  <si>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</si>
  <si>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</si>
  <si>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</si>
  <si>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</si>
  <si>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</si>
  <si>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</si>
  <si>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</si>
  <si>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</si>
  <si>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</si>
  <si>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</si>
  <si>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</si>
  <si>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</si>
  <si>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</si>
  <si>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</si>
  <si>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</si>
  <si>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</si>
  <si>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</si>
  <si>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</si>
  <si>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</si>
  <si>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</si>
  <si>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</si>
  <si>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</si>
  <si>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</si>
  <si>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</si>
  <si>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</si>
  <si>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</si>
  <si>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</si>
  <si>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</si>
  <si>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</si>
  <si>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</si>
  <si>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</si>
  <si>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</si>
  <si>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</si>
  <si>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</si>
  <si>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</si>
  <si>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</si>
  <si>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</si>
  <si>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</si>
  <si>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</si>
  <si>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</si>
  <si>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</si>
  <si>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</si>
  <si>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</si>
  <si>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</si>
  <si>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</si>
  <si>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</si>
  <si>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</si>
  <si>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</si>
  <si>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</si>
  <si>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</si>
  <si>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</si>
  <si>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</si>
  <si>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</si>
  <si>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</si>
  <si>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</si>
  <si>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</si>
  <si>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</si>
  <si>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</si>
  <si>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</si>
  <si>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</si>
  <si>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</si>
  <si>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</si>
  <si>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</si>
  <si>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</si>
  <si>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</si>
  <si>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</si>
  <si>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</si>
  <si>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</si>
  <si>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</si>
  <si>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</si>
  <si>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</si>
  <si>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</si>
  <si>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</si>
  <si>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</si>
  <si>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</si>
  <si>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</si>
  <si>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</si>
  <si>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</si>
  <si>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</si>
  <si>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</si>
  <si>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</si>
  <si>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</si>
  <si>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</si>
  <si>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</si>
  <si>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</si>
  <si>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</si>
  <si>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</si>
  <si>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</si>
  <si>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</si>
  <si>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</si>
  <si>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</si>
  <si>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</si>
  <si>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</si>
  <si>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</si>
  <si>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</si>
  <si>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</si>
  <si>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</si>
  <si>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</si>
  <si>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</si>
  <si>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</si>
  <si>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</si>
  <si>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</si>
  <si>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</si>
  <si>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</si>
  <si>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</si>
  <si>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</si>
  <si>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</si>
  <si>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</si>
  <si>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</si>
  <si>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</si>
  <si>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</si>
  <si>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</si>
  <si>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</si>
  <si>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</si>
  <si>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</si>
  <si>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</si>
  <si>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</si>
  <si>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</si>
  <si>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</si>
  <si>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</si>
  <si>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</si>
  <si>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</si>
  <si>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</si>
  <si>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</si>
  <si>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</si>
  <si>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</si>
  <si>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</si>
  <si>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</si>
  <si>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</si>
  <si>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</si>
  <si>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</si>
  <si>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</si>
  <si>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</si>
  <si>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</si>
  <si>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</si>
  <si>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</si>
  <si>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</si>
  <si>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</si>
  <si>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</si>
  <si>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</si>
  <si>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</si>
  <si>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</si>
  <si>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</si>
  <si>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</si>
  <si>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</si>
  <si>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</si>
  <si>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</si>
  <si>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</si>
  <si>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</si>
  <si>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</si>
  <si>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</si>
  <si>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</si>
  <si>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</si>
  <si>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</si>
  <si>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</si>
  <si>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</si>
  <si>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</si>
  <si>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</si>
  <si>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</si>
  <si>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</si>
  <si>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</si>
  <si>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</si>
  <si>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</si>
  <si>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</si>
  <si>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</si>
  <si>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</si>
  <si>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</si>
  <si>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</si>
  <si>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</si>
  <si>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</si>
  <si>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</si>
  <si>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</si>
  <si>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</si>
  <si>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</si>
  <si>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</si>
  <si>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</si>
  <si>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</si>
  <si>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</si>
  <si>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</si>
  <si>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</si>
  <si>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</si>
  <si>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</si>
  <si>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</si>
  <si>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</si>
  <si>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</si>
  <si>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</si>
  <si>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</si>
  <si>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</si>
  <si>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</si>
  <si>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</si>
  <si>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</si>
  <si>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</si>
  <si>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</si>
  <si>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</si>
  <si>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</si>
  <si>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</si>
  <si>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</si>
  <si>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</si>
  <si>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</si>
  <si>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</si>
  <si>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</si>
  <si>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</si>
  <si>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</si>
  <si>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</si>
  <si>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</si>
  <si>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</si>
  <si>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</si>
  <si>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</si>
  <si>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</si>
  <si>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</si>
  <si>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</si>
  <si>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</si>
  <si>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</si>
  <si>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</si>
  <si>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</si>
  <si>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</si>
  <si>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</si>
  <si>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</si>
  <si>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</si>
  <si>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</si>
  <si>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</si>
  <si>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</si>
  <si>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</si>
  <si>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</si>
  <si>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</si>
  <si>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</si>
  <si>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</si>
  <si>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</si>
  <si>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</si>
  <si>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</si>
  <si>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</si>
  <si>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</si>
  <si>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</si>
  <si>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</si>
  <si>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</si>
  <si>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</si>
  <si>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</si>
  <si>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</si>
  <si>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</si>
  <si>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</si>
  <si>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</si>
  <si>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</si>
  <si>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</si>
  <si>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</si>
  <si>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</si>
  <si>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</si>
  <si>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</si>
  <si>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</si>
  <si>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</si>
  <si>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</si>
  <si>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</si>
  <si>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</si>
  <si>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</si>
  <si>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</si>
  <si>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</si>
  <si>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</si>
  <si>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</si>
  <si>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</si>
  <si>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</si>
  <si>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</si>
  <si>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</si>
  <si>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</si>
  <si>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</si>
  <si>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</si>
  <si>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</si>
  <si>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</si>
  <si>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</si>
  <si>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</si>
  <si>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</si>
  <si>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</si>
  <si>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</si>
  <si>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</si>
  <si>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</si>
  <si>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</si>
  <si>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</si>
  <si>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</si>
  <si>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</si>
  <si>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</si>
  <si>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</si>
  <si>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</si>
  <si>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</si>
  <si>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</si>
  <si>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</si>
  <si>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</si>
  <si>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</si>
  <si>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</si>
  <si>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</si>
  <si>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</si>
  <si>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</si>
  <si>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</si>
  <si>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</si>
  <si>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</si>
  <si>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</si>
  <si>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</si>
  <si>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</si>
  <si>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</si>
  <si>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</si>
  <si>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</si>
  <si>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</si>
  <si>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</si>
  <si>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</si>
  <si>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</si>
  <si>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</si>
  <si>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</si>
  <si>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</si>
  <si>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</si>
  <si>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</si>
  <si>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</si>
  <si>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</si>
  <si>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</si>
  <si>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</si>
  <si>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</si>
  <si>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</si>
  <si>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</si>
  <si>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</si>
  <si>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</si>
  <si>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</si>
  <si>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</si>
  <si>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</si>
  <si>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</si>
  <si>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</si>
  <si>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</si>
  <si>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</si>
  <si>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</si>
  <si>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</si>
  <si>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</si>
  <si>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</si>
  <si>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</si>
  <si>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</si>
  <si>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</si>
  <si>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</si>
  <si>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</si>
  <si>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</si>
  <si>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</si>
  <si>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</si>
  <si>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</si>
  <si>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</si>
  <si>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</si>
  <si>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</si>
  <si>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</si>
  <si>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</si>
  <si>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</si>
  <si>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</si>
  <si>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</si>
  <si>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</si>
  <si>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</si>
  <si>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</si>
  <si>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</si>
  <si>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</si>
  <si>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</si>
  <si>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</si>
  <si>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</si>
  <si>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</si>
  <si>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</si>
  <si>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</si>
  <si>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</si>
  <si>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</si>
  <si>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</si>
  <si>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</si>
  <si>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</si>
  <si>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</si>
  <si>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</si>
  <si>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</si>
  <si>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</si>
  <si>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</si>
  <si>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</si>
  <si>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</si>
  <si>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</si>
  <si>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</si>
  <si>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</si>
  <si>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</si>
  <si>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</si>
  <si>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</si>
  <si>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</si>
  <si>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</si>
  <si>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</si>
  <si>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</si>
  <si>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</si>
  <si>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</si>
  <si>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</si>
  <si>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</si>
  <si>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</si>
  <si>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</si>
  <si>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</si>
  <si>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</si>
  <si>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</si>
  <si>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</si>
  <si>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</si>
  <si>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</si>
  <si>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</si>
  <si>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</si>
  <si>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</si>
  <si>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</si>
  <si>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</si>
  <si>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</si>
  <si>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</si>
  <si>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</si>
  <si>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</si>
  <si>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</si>
  <si>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</si>
  <si>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</si>
  <si>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</si>
  <si>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</si>
  <si>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</si>
  <si>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</si>
  <si>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</si>
  <si>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</si>
  <si>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</si>
  <si>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</si>
  <si>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</si>
  <si>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</si>
  <si>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</si>
  <si>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</si>
  <si>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</si>
  <si>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</si>
  <si>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</si>
  <si>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</si>
  <si>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</si>
  <si>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</si>
  <si>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</si>
  <si>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</si>
  <si>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</si>
  <si>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</si>
  <si>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</si>
  <si>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</si>
  <si>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</si>
  <si>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</si>
  <si>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</si>
  <si>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</si>
  <si>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</si>
  <si>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</si>
  <si>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</si>
  <si>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</si>
  <si>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</si>
  <si>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</si>
  <si>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</si>
  <si>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</si>
  <si>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</si>
  <si>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</si>
  <si>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</si>
  <si>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</si>
  <si>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</si>
  <si>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</si>
  <si>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</si>
  <si>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</si>
  <si>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</si>
  <si>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</si>
  <si>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</si>
  <si>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</si>
  <si>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</si>
  <si>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</si>
  <si>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</si>
  <si>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</si>
  <si>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</si>
  <si>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</si>
  <si>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</si>
  <si>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</si>
  <si>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</si>
  <si>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</si>
  <si>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</si>
  <si>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</si>
  <si>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</si>
  <si>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</si>
  <si>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</si>
  <si>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</si>
  <si>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</si>
  <si>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</si>
  <si>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</si>
  <si>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</si>
  <si>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</si>
  <si>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</si>
  <si>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</si>
  <si>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</si>
  <si>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</si>
  <si>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</si>
  <si>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</si>
  <si>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</si>
  <si>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</si>
  <si>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</si>
  <si>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</si>
  <si>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</si>
  <si>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</si>
  <si>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</si>
  <si>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</si>
  <si>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</si>
  <si>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</si>
  <si>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</si>
  <si>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</si>
  <si>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</si>
  <si>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</si>
  <si>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</si>
  <si>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</si>
  <si>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</si>
  <si>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</si>
  <si>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</si>
  <si>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</si>
  <si>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</si>
  <si>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</si>
  <si>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</si>
  <si>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</si>
  <si>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</si>
  <si>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</si>
  <si>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</si>
  <si>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</si>
  <si>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</si>
  <si>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</si>
  <si>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</si>
  <si>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</si>
  <si>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</si>
  <si>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</si>
  <si>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</si>
  <si>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</si>
  <si>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</si>
  <si>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</si>
  <si>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</si>
  <si>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</si>
  <si>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</si>
  <si>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</si>
  <si>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</si>
  <si>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</si>
  <si>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</si>
  <si>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</si>
  <si>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</si>
  <si>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</si>
  <si>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</si>
  <si>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</si>
  <si>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</si>
  <si>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</si>
  <si>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</si>
  <si>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</si>
  <si>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</si>
  <si>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</si>
  <si>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</si>
  <si>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</si>
  <si>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</si>
  <si>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</si>
  <si>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</si>
  <si>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</si>
  <si>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</si>
  <si>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</si>
  <si>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</si>
  <si>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</si>
  <si>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</si>
  <si>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</si>
  <si>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</si>
  <si>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</si>
  <si>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</si>
  <si>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</si>
  <si>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</si>
  <si>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</si>
  <si>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</si>
  <si>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</si>
  <si>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</si>
  <si>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</si>
  <si>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</si>
  <si>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</si>
  <si>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</si>
  <si>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</si>
  <si>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</si>
  <si>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</si>
  <si>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</si>
  <si>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</si>
  <si>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</si>
  <si>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</si>
  <si>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</si>
  <si>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</si>
  <si>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</si>
  <si>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</si>
  <si>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</si>
  <si>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</si>
  <si>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</si>
  <si>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</si>
  <si>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</si>
  <si>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</si>
  <si>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</si>
  <si>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</si>
  <si>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</si>
  <si>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</si>
  <si>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</si>
  <si>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</si>
  <si>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</si>
  <si>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</si>
  <si>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</si>
  <si>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</si>
  <si>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</si>
  <si>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</si>
  <si>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</si>
  <si>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</si>
  <si>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</si>
  <si>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</si>
  <si>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</si>
  <si>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</si>
  <si>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</si>
  <si>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</si>
  <si>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</si>
  <si>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</si>
  <si>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</si>
  <si>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</si>
  <si>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</si>
  <si>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</si>
  <si>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</si>
  <si>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</si>
  <si>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</si>
  <si>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</si>
  <si>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</si>
  <si>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</si>
  <si>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</si>
  <si>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</si>
  <si>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</si>
  <si>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</si>
  <si>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</si>
  <si>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</si>
  <si>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</si>
  <si>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</si>
  <si>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</si>
  <si>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</si>
  <si>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</si>
  <si>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</si>
  <si>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</si>
  <si>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</si>
  <si>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</si>
  <si>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</si>
  <si>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</si>
  <si>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</si>
  <si>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</si>
  <si>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</si>
  <si>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</si>
  <si>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</si>
  <si>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</si>
  <si>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</si>
  <si>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</si>
  <si>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</si>
  <si>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</si>
  <si>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</si>
  <si>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</si>
  <si>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</si>
  <si>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</si>
  <si>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</si>
  <si>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</si>
  <si>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</si>
  <si>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</si>
  <si>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</si>
  <si>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</si>
  <si>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</si>
  <si>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</si>
  <si>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</si>
  <si>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</si>
  <si>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</si>
  <si>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</si>
  <si>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</si>
  <si>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</si>
  <si>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</si>
  <si>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</si>
  <si>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</si>
  <si>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</si>
  <si>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</si>
  <si>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</si>
  <si>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</si>
  <si>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</si>
  <si>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</si>
  <si>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</si>
  <si>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</si>
  <si>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</si>
  <si>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</si>
  <si>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</si>
  <si>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</si>
  <si>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</si>
  <si>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</si>
  <si>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</si>
  <si>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</si>
  <si>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</si>
  <si>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</si>
  <si>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</si>
  <si>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</si>
  <si>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</si>
  <si>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</si>
  <si>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</si>
  <si>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</si>
  <si>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</si>
  <si>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</si>
  <si>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</si>
  <si>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</si>
  <si>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</si>
  <si>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</si>
  <si>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</si>
  <si>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</si>
  <si>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</si>
  <si>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</si>
  <si>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</si>
  <si>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</si>
  <si>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</si>
  <si>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</si>
  <si>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</si>
  <si>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</si>
  <si>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</si>
  <si>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</si>
  <si>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</si>
  <si>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</si>
  <si>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</si>
  <si>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</si>
  <si>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</si>
  <si>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</si>
  <si>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</si>
  <si>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</si>
  <si>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</si>
  <si>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</si>
  <si>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</si>
  <si>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</si>
  <si>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</si>
  <si>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</si>
  <si>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</si>
  <si>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</si>
  <si>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</si>
  <si>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</si>
  <si>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</si>
  <si>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</si>
  <si>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</si>
  <si>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</si>
  <si>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</si>
  <si>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</si>
  <si>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</si>
  <si>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</si>
  <si>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</si>
  <si>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</si>
  <si>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</si>
  <si>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</si>
  <si>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</si>
  <si>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</si>
  <si>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</si>
  <si>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</si>
  <si>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</si>
  <si>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</si>
  <si>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</si>
  <si>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</si>
  <si>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</si>
  <si>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</si>
  <si>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</si>
  <si>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</si>
  <si>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</si>
  <si>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</si>
  <si>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</si>
  <si>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</si>
  <si>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</si>
  <si>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</si>
  <si>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</si>
  <si>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</si>
  <si>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</si>
  <si>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</si>
  <si>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</si>
  <si>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</si>
  <si>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</si>
  <si>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</si>
  <si>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</si>
  <si>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</si>
  <si>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</si>
  <si>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</si>
  <si>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</si>
  <si>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</si>
  <si>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</si>
  <si>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</si>
  <si>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</si>
  <si>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</si>
  <si>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</si>
  <si>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</si>
  <si>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</si>
  <si>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</si>
  <si>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</si>
  <si>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</si>
  <si>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</si>
  <si>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</si>
  <si>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</si>
  <si>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</si>
  <si>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</si>
  <si>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</si>
  <si>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</si>
  <si>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</si>
  <si>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</si>
  <si>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</si>
  <si>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</si>
  <si>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</si>
  <si>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</si>
  <si>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</si>
  <si>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</si>
  <si>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</si>
  <si>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</si>
  <si>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</si>
  <si>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</si>
  <si>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</si>
  <si>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</si>
  <si>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</si>
  <si>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</si>
  <si>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</si>
  <si>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</si>
  <si>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</si>
  <si>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</si>
  <si>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</si>
  <si>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</si>
  <si>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</si>
  <si>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</si>
  <si>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</si>
  <si>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</si>
  <si>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</si>
  <si>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</si>
  <si>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</si>
  <si>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</si>
  <si>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</si>
  <si>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</si>
  <si>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</si>
  <si>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</si>
  <si>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</si>
  <si>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</si>
  <si>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</si>
  <si>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</si>
  <si>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</si>
  <si>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</si>
  <si>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</si>
  <si>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</si>
  <si>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</si>
  <si>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</si>
  <si>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</si>
  <si>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</si>
  <si>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</si>
  <si>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</si>
  <si>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</si>
  <si>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</si>
  <si>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</si>
  <si>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</si>
  <si>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</si>
  <si>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</si>
  <si>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</si>
  <si>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</si>
  <si>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</si>
  <si>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</si>
  <si>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</si>
  <si>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</si>
  <si>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</si>
  <si>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</si>
  <si>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</si>
  <si>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</si>
  <si>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</si>
  <si>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</si>
  <si>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</si>
  <si>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</si>
  <si>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</si>
  <si>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</si>
  <si>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</si>
  <si>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</si>
  <si>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</si>
  <si>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</si>
  <si>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</si>
  <si>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</si>
  <si>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</si>
  <si>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</si>
  <si>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</si>
  <si>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</si>
  <si>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</si>
  <si>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</si>
  <si>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</si>
  <si>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</si>
  <si>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</si>
  <si>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</si>
  <si>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</si>
  <si>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</si>
  <si>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</si>
  <si>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</si>
  <si>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</si>
  <si>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</si>
  <si>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</si>
  <si>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</si>
  <si>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</si>
  <si>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</si>
  <si>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</si>
  <si>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</si>
  <si>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</si>
  <si>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</si>
  <si>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</si>
  <si>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</si>
  <si>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</si>
  <si>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</si>
  <si>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</si>
  <si>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</si>
  <si>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</si>
  <si>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</si>
  <si>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</si>
  <si>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</si>
  <si>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</si>
  <si>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</si>
  <si>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</si>
  <si>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</si>
  <si>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</si>
  <si>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</si>
  <si>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</si>
  <si>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</si>
  <si>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</si>
  <si>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</si>
  <si>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</si>
  <si>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</si>
  <si>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</si>
  <si>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</si>
  <si>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</si>
  <si>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</si>
  <si>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</si>
  <si>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</si>
  <si>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</si>
  <si>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</si>
  <si>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</si>
  <si>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</si>
  <si>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</si>
  <si>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</si>
  <si>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</si>
  <si>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</si>
  <si>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</si>
  <si>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</si>
  <si>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</si>
  <si>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</si>
  <si>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</si>
  <si>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</si>
  <si>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</si>
  <si>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</si>
  <si>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</si>
  <si>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</si>
  <si>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</si>
  <si>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</si>
  <si>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</si>
  <si>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</si>
  <si>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</si>
  <si>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</si>
  <si>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</si>
  <si>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</si>
  <si>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</si>
  <si>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</si>
  <si>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</si>
  <si>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</si>
  <si>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</si>
  <si>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</si>
  <si>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</si>
  <si>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</si>
  <si>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</si>
  <si>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</si>
  <si>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</si>
  <si>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</si>
  <si>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</si>
  <si>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</si>
  <si>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</si>
  <si>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</si>
  <si>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</si>
  <si>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</si>
  <si>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</si>
  <si>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</si>
  <si>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</si>
  <si>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</si>
  <si>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</si>
  <si>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</si>
  <si>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</si>
  <si>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</si>
  <si>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</si>
  <si>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</si>
  <si>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</si>
  <si>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</si>
  <si>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</si>
  <si>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</si>
  <si>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</si>
  <si>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</si>
  <si>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</si>
  <si>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</si>
  <si>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</si>
  <si>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</si>
  <si>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</si>
  <si>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</si>
  <si>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</si>
  <si>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</si>
  <si>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</si>
  <si>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</si>
  <si>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</si>
  <si>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</si>
  <si>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</si>
  <si>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</si>
  <si>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</si>
  <si>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</si>
  <si>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</si>
  <si>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</si>
  <si>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</si>
  <si>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</si>
  <si>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</si>
  <si>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</si>
  <si>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</si>
  <si>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</si>
  <si>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</si>
  <si>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</si>
  <si>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</si>
  <si>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</si>
  <si>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</si>
  <si>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</si>
  <si>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</si>
  <si>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</si>
  <si>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</si>
  <si>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</si>
  <si>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</si>
  <si>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</si>
  <si>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</si>
  <si>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</si>
  <si>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</si>
  <si>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</si>
  <si>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</si>
  <si>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</si>
  <si>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</si>
  <si>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</si>
  <si>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</si>
  <si>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</si>
  <si>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</si>
  <si>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</si>
  <si>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</si>
  <si>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</si>
  <si>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</si>
  <si>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</si>
  <si>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</si>
  <si>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</si>
  <si>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</si>
  <si>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</si>
  <si>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</si>
  <si>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</si>
  <si>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</si>
  <si>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</si>
  <si>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</si>
  <si>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</si>
  <si>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</si>
  <si>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</si>
  <si>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</si>
  <si>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</si>
  <si>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</si>
  <si>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</si>
  <si>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</si>
  <si>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</si>
  <si>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</si>
  <si>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</si>
  <si>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</si>
  <si>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</si>
  <si>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</si>
  <si>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</si>
  <si>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</si>
  <si>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</si>
  <si>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</si>
  <si>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</si>
  <si>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</si>
  <si>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</si>
  <si>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</si>
  <si>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</si>
  <si>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</si>
  <si>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</si>
  <si>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</si>
  <si>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</si>
  <si>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</si>
  <si>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</si>
  <si>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</si>
  <si>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</si>
  <si>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</si>
  <si>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</si>
  <si>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</si>
  <si>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</si>
  <si>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</si>
  <si>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</si>
  <si>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</si>
  <si>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</si>
  <si>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</si>
  <si>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</si>
  <si>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</si>
  <si>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</si>
  <si>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</si>
  <si>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</si>
  <si>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</si>
  <si>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</si>
  <si>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</si>
  <si>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</si>
  <si>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</si>
  <si>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</si>
  <si>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</si>
  <si>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</si>
  <si>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</si>
  <si>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</si>
  <si>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</si>
  <si>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</si>
  <si>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</si>
  <si>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</si>
  <si>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</si>
  <si>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</si>
  <si>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</si>
  <si>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</si>
  <si>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</si>
  <si>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</si>
  <si>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</si>
  <si>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</si>
  <si>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</si>
  <si>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</si>
  <si>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</si>
  <si>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</si>
  <si>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</si>
  <si>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</si>
  <si>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</si>
  <si>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</si>
  <si>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</si>
  <si>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</si>
  <si>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</si>
  <si>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</si>
  <si>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</si>
  <si>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</si>
  <si>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</si>
  <si>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</si>
  <si>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</si>
  <si>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</si>
  <si>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</si>
  <si>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</si>
  <si>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</si>
  <si>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</si>
  <si>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</si>
  <si>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</si>
  <si>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</si>
  <si>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</si>
  <si>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</si>
  <si>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</si>
  <si>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</si>
  <si>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</si>
  <si>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</si>
  <si>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</si>
  <si>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</si>
  <si>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</si>
  <si>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</si>
  <si>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</si>
  <si>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</si>
  <si>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</si>
  <si>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</si>
  <si>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</si>
  <si>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</si>
  <si>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</si>
  <si>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</si>
  <si>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</si>
  <si>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</si>
  <si>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</si>
  <si>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</si>
  <si>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</si>
  <si>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</si>
  <si>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</si>
  <si>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</si>
  <si>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</si>
  <si>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</si>
  <si>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</si>
  <si>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</si>
  <si>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</si>
  <si>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</si>
  <si>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</si>
  <si>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</si>
  <si>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</si>
  <si>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</si>
  <si>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</si>
  <si>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</si>
  <si>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</si>
  <si>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</si>
  <si>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</si>
  <si>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</si>
  <si>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</si>
  <si>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</si>
  <si>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</si>
  <si>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</si>
  <si>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</si>
  <si>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</si>
  <si>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</si>
  <si>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</si>
  <si>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</si>
  <si>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</si>
  <si>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</si>
  <si>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</si>
  <si>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</si>
  <si>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</si>
  <si>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</si>
  <si>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</si>
  <si>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</si>
  <si>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</si>
  <si>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</si>
  <si>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</si>
  <si>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</si>
  <si>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</si>
  <si>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</si>
  <si>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</si>
  <si>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</si>
  <si>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</si>
  <si>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</si>
  <si>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</si>
  <si>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</si>
  <si>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</si>
  <si>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</si>
  <si>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</si>
  <si>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</si>
  <si>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</si>
  <si>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</si>
  <si>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</si>
  <si>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</si>
  <si>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</si>
  <si>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</si>
  <si>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</si>
  <si>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</si>
  <si>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</si>
  <si>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</si>
  <si>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</si>
  <si>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</si>
  <si>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</si>
  <si>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</si>
  <si>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</si>
  <si>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</si>
  <si>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</si>
  <si>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</si>
  <si>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</si>
  <si>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</si>
  <si>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</si>
  <si>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</si>
  <si>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</si>
  <si>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</si>
  <si>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</si>
  <si>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</si>
  <si>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</si>
  <si>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</si>
  <si>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</si>
  <si>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</si>
  <si>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</si>
  <si>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</si>
  <si>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</si>
  <si>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</si>
  <si>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</si>
  <si>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</si>
  <si>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</si>
  <si>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</si>
  <si>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</si>
  <si>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</si>
  <si>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</si>
  <si>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</si>
  <si>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</si>
  <si>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</si>
  <si>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</si>
  <si>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</si>
  <si>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</si>
  <si>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</si>
  <si>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</si>
  <si>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</si>
  <si>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</si>
  <si>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</si>
  <si>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</si>
  <si>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</si>
  <si>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</si>
  <si>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</si>
  <si>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</si>
  <si>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</si>
  <si>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</si>
  <si>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</si>
  <si>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</si>
  <si>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</si>
  <si>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</si>
  <si>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</si>
  <si>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</si>
  <si>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</si>
  <si>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</si>
  <si>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</si>
  <si>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</si>
  <si>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</si>
  <si>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</si>
  <si>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</si>
  <si>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</si>
  <si>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</si>
  <si>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</si>
  <si>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</si>
  <si>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</si>
  <si>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</si>
  <si>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</si>
  <si>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</si>
  <si>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</si>
  <si>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</si>
  <si>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</si>
  <si>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</si>
  <si>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</si>
  <si>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</si>
  <si>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</si>
  <si>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</si>
  <si>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</si>
  <si>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</si>
  <si>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</si>
  <si>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</si>
  <si>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</si>
  <si>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</si>
  <si>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</si>
  <si>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</si>
  <si>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</si>
  <si>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</si>
  <si>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</si>
  <si>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</si>
  <si>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</si>
  <si>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</si>
  <si>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</si>
  <si>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</si>
  <si>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</si>
  <si>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</si>
  <si>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</si>
  <si>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</si>
  <si>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</si>
  <si>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</si>
  <si>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</si>
  <si>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</si>
  <si>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</si>
  <si>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</si>
  <si>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</si>
  <si>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</si>
  <si>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</si>
  <si>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</si>
  <si>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</si>
  <si>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</si>
  <si>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</si>
  <si>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</si>
  <si>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</si>
  <si>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</si>
  <si>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</si>
  <si>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</si>
  <si>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</si>
  <si>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</si>
  <si>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</si>
  <si>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</si>
  <si>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</si>
  <si>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</si>
  <si>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</si>
  <si>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</si>
  <si>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</si>
  <si>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</si>
  <si>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</si>
  <si>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</si>
  <si>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</si>
  <si>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</si>
  <si>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</si>
  <si>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</si>
  <si>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</si>
  <si>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</si>
  <si>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</si>
  <si>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</si>
  <si>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</si>
  <si>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</si>
  <si>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</si>
  <si>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</si>
  <si>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</si>
  <si>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</si>
  <si>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</si>
  <si>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</si>
  <si>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</si>
  <si>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</si>
  <si>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</si>
  <si>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</si>
  <si>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</si>
  <si>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</si>
  <si>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</si>
  <si>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</si>
  <si>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</si>
  <si>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</si>
  <si>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</si>
  <si>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</si>
  <si>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</si>
  <si>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</si>
  <si>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</si>
  <si>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</si>
  <si>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</si>
  <si>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</si>
  <si>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</si>
  <si>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</si>
  <si>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</si>
  <si>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</si>
  <si>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</si>
  <si>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</si>
  <si>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</si>
  <si>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</si>
  <si>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</si>
  <si>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</si>
  <si>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</si>
  <si>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</si>
  <si>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</si>
  <si>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</si>
  <si>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</si>
  <si>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</si>
  <si>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</si>
  <si>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</si>
  <si>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</si>
  <si>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</si>
  <si>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</si>
  <si>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</si>
  <si>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</si>
  <si>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</si>
  <si>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</si>
  <si>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</si>
  <si>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</si>
  <si>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</si>
  <si>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</si>
  <si>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</si>
  <si>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</si>
  <si>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</si>
  <si>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</si>
  <si>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</si>
  <si>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</si>
  <si>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</si>
  <si>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</si>
  <si>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</si>
  <si>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2021-19-10000574</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</si>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</sst>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64" zoomScale="66" zoomScaleNormal="66"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5" t="str">
        <f>HYPERLINK("#MI_Oferente_Singular!A114","CAPACIDAD RESIDUAL")</f>
        <v>CAPACIDAD RESIDUAL</v>
      </c>
      <c r="F8" s="186"/>
      <c r="G8" s="18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5" t="str">
        <f>HYPERLINK("#MI_Oferente_Singular!A162","TALENTO HUMANO")</f>
        <v>TALENTO HUMANO</v>
      </c>
      <c r="F9" s="186"/>
      <c r="G9" s="18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5" t="str">
        <f>HYPERLINK("#MI_Oferente_Singular!F162","INFRAESTRUCTURA")</f>
        <v>INFRAESTRUCTURA</v>
      </c>
      <c r="F10" s="186"/>
      <c r="G10" s="18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2736</v>
      </c>
      <c r="D15" s="35"/>
      <c r="E15" s="35"/>
      <c r="F15" s="5"/>
      <c r="G15" s="32" t="s">
        <v>1168</v>
      </c>
      <c r="H15" s="103" t="s">
        <v>421</v>
      </c>
      <c r="I15" s="32" t="s">
        <v>2624</v>
      </c>
      <c r="J15" s="108" t="s">
        <v>2626</v>
      </c>
      <c r="L15" s="211" t="s">
        <v>8</v>
      </c>
      <c r="M15" s="211"/>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188"/>
      <c r="I20" s="147" t="s">
        <v>421</v>
      </c>
      <c r="J20" s="148" t="s">
        <v>444</v>
      </c>
      <c r="K20" s="149">
        <v>2163146877</v>
      </c>
      <c r="L20" s="150"/>
      <c r="M20" s="150">
        <v>44561</v>
      </c>
      <c r="N20" s="133">
        <f>+(M20-L20)/30</f>
        <v>1485.3666666666666</v>
      </c>
      <c r="O20" s="136"/>
      <c r="U20" s="132"/>
      <c r="V20" s="105">
        <f ca="1">NOW()</f>
        <v>44194.450900115742</v>
      </c>
      <c r="W20" s="105">
        <f ca="1">NOW()</f>
        <v>44194.450900115742</v>
      </c>
    </row>
    <row r="21" spans="1:23" ht="30" customHeight="1" outlineLevel="1" x14ac:dyDescent="0.25">
      <c r="A21" s="9"/>
      <c r="B21" s="71"/>
      <c r="C21" s="5"/>
      <c r="D21" s="5"/>
      <c r="E21" s="5"/>
      <c r="F21" s="5"/>
      <c r="G21" s="5"/>
      <c r="H21" s="70"/>
      <c r="I21" s="147" t="s">
        <v>421</v>
      </c>
      <c r="J21" s="148" t="s">
        <v>427</v>
      </c>
      <c r="K21" s="149"/>
      <c r="L21" s="150"/>
      <c r="M21" s="150">
        <v>44561</v>
      </c>
      <c r="N21" s="133">
        <f t="shared" ref="N21:N35" si="0">+(M21-L21)/30</f>
        <v>1485.3666666666666</v>
      </c>
      <c r="O21" s="137"/>
    </row>
    <row r="22" spans="1:23" ht="30" customHeight="1" outlineLevel="1" x14ac:dyDescent="0.25">
      <c r="A22" s="9"/>
      <c r="B22" s="71"/>
      <c r="C22" s="5"/>
      <c r="D22" s="5"/>
      <c r="E22" s="5"/>
      <c r="F22" s="5"/>
      <c r="G22" s="5"/>
      <c r="H22" s="70"/>
      <c r="I22" s="147" t="s">
        <v>421</v>
      </c>
      <c r="J22" s="148" t="s">
        <v>232</v>
      </c>
      <c r="K22" s="149"/>
      <c r="L22" s="150"/>
      <c r="M22" s="150">
        <v>44561</v>
      </c>
      <c r="N22" s="134">
        <f t="shared" ref="N22:N33" si="1">+(M22-L22)/30</f>
        <v>1485.3666666666666</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7"/>
      <c r="I37" s="128"/>
      <c r="J37" s="128"/>
      <c r="K37" s="128"/>
      <c r="L37" s="128"/>
      <c r="M37" s="128"/>
      <c r="N37" s="128"/>
      <c r="O37" s="129"/>
    </row>
    <row r="38" spans="1:16" ht="21" customHeight="1" x14ac:dyDescent="0.25">
      <c r="A38" s="9"/>
      <c r="B38" s="180" t="str">
        <f>VLOOKUP(B20,EAS!A2:B1439,2,0)</f>
        <v>FUNDACION SOCIAL, FAMILIA, MUJER, ADOLESCENCIA, INFANCIA CON AMOR</v>
      </c>
      <c r="C38" s="180"/>
      <c r="D38" s="180"/>
      <c r="E38" s="180"/>
      <c r="F38" s="180"/>
      <c r="G38" s="5"/>
      <c r="H38" s="130"/>
      <c r="I38" s="192" t="s">
        <v>7</v>
      </c>
      <c r="J38" s="192"/>
      <c r="K38" s="192"/>
      <c r="L38" s="192"/>
      <c r="M38" s="192"/>
      <c r="N38" s="192"/>
      <c r="O38" s="131"/>
    </row>
    <row r="39" spans="1:16" ht="42.95" customHeight="1" thickBot="1" x14ac:dyDescent="0.3">
      <c r="A39" s="10"/>
      <c r="B39" s="11"/>
      <c r="C39" s="11"/>
      <c r="D39" s="11"/>
      <c r="E39" s="11"/>
      <c r="F39" s="11"/>
      <c r="G39" s="11"/>
      <c r="H39" s="10"/>
      <c r="I39" s="224" t="s">
        <v>2737</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5"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2"/>
      <c r="Z178" s="163" t="str">
        <f>IF(Y178&gt;0,SUM(E180+Y178),"")</f>
        <v/>
      </c>
      <c r="AA178" s="19"/>
      <c r="AB178" s="19"/>
    </row>
    <row r="179" spans="1:28" ht="23.25" x14ac:dyDescent="0.25">
      <c r="A179" s="9"/>
      <c r="B179" s="223" t="s">
        <v>2669</v>
      </c>
      <c r="C179" s="223"/>
      <c r="D179" s="223"/>
      <c r="E179" s="169">
        <v>0.02</v>
      </c>
      <c r="F179" s="168">
        <v>0.03</v>
      </c>
      <c r="G179" s="163">
        <f>IF(F179&gt;0,SUM(E179+F179),"")</f>
        <v>0.05</v>
      </c>
      <c r="H179" s="5"/>
      <c r="I179" s="223" t="s">
        <v>2671</v>
      </c>
      <c r="J179" s="223"/>
      <c r="K179" s="223"/>
      <c r="L179" s="223"/>
      <c r="M179" s="170"/>
      <c r="O179" s="8"/>
      <c r="Q179" s="19"/>
      <c r="R179" s="157" t="str">
        <f>IF(M179&gt;0,SUM(L179+M179),"")</f>
        <v/>
      </c>
      <c r="T179" s="19"/>
      <c r="U179" s="179" t="s">
        <v>1166</v>
      </c>
      <c r="V179" s="179"/>
      <c r="W179" s="179"/>
      <c r="X179" s="24">
        <v>0.02</v>
      </c>
      <c r="Y179" s="162"/>
      <c r="Z179" s="163" t="str">
        <f>IF(Y179&gt;0,SUM(E181+Y179),"")</f>
        <v/>
      </c>
      <c r="AA179" s="19"/>
      <c r="AB179" s="19"/>
    </row>
    <row r="180" spans="1:28" ht="23.25" hidden="1" x14ac:dyDescent="0.25">
      <c r="A180" s="9"/>
      <c r="B180" s="203"/>
      <c r="C180" s="203"/>
      <c r="D180" s="203"/>
      <c r="E180" s="167"/>
      <c r="H180" s="5"/>
      <c r="I180" s="203"/>
      <c r="J180" s="203"/>
      <c r="K180" s="203"/>
      <c r="L180" s="203"/>
      <c r="M180" s="5"/>
      <c r="O180" s="8"/>
      <c r="Q180" s="19"/>
      <c r="R180" s="157" t="str">
        <f>IF(S180&gt;0,SUM(L180+S180),"")</f>
        <v/>
      </c>
      <c r="S180" s="162"/>
      <c r="T180" s="19"/>
      <c r="U180" s="179" t="s">
        <v>1167</v>
      </c>
      <c r="V180" s="179"/>
      <c r="W180" s="179"/>
      <c r="X180" s="24">
        <v>0.03</v>
      </c>
      <c r="Y180" s="162"/>
      <c r="Z180" s="163" t="str">
        <f>IF(Y180&gt;0,SUM(E182+Y180),"")</f>
        <v/>
      </c>
      <c r="AA180" s="19"/>
      <c r="AB180" s="19"/>
    </row>
    <row r="181" spans="1:28" ht="23.25" hidden="1" x14ac:dyDescent="0.25">
      <c r="A181" s="9"/>
      <c r="B181" s="203"/>
      <c r="C181" s="203"/>
      <c r="D181" s="203"/>
      <c r="E181" s="167"/>
      <c r="H181" s="5"/>
      <c r="I181" s="203"/>
      <c r="J181" s="203"/>
      <c r="K181" s="203"/>
      <c r="L181" s="203"/>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3"/>
      <c r="C182" s="203"/>
      <c r="D182" s="203"/>
      <c r="E182" s="167"/>
      <c r="H182" s="5"/>
      <c r="I182" s="203"/>
      <c r="J182" s="203"/>
      <c r="K182" s="203"/>
      <c r="L182" s="203"/>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108157343.85000001</v>
      </c>
      <c r="F185" s="92"/>
      <c r="G185" s="93"/>
      <c r="H185" s="88"/>
      <c r="I185" s="90" t="s">
        <v>2627</v>
      </c>
      <c r="J185" s="164">
        <f>+SUM(M179:M183)</f>
        <v>0</v>
      </c>
      <c r="K185" s="204" t="s">
        <v>2628</v>
      </c>
      <c r="L185" s="20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8" t="s">
        <v>2636</v>
      </c>
      <c r="C192" s="238"/>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2020-12-29T15:49:20Z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