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MINISTRATIVO\Desktop\coordinador ad\2020\ICBF\BOGOTA\SECOP II\"/>
    </mc:Choice>
  </mc:AlternateContent>
  <xr:revisionPtr revIDLastSave="0" documentId="13_ncr:1_{D938C746-0E5D-48EF-A0D9-00D37B9C437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<sst xmlns="http://schemas.openxmlformats.org/spreadsheetml/2006/main" count="3114" uniqueCount="2694">
  <si>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</si>
  <si>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</si>
  <si>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</si>
  <si>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</si>
  <si>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</si>
  <si>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</si>
  <si>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</si>
  <si>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</si>
  <si>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</si>
  <si>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</si>
  <si>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</si>
  <si>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</si>
  <si>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</si>
  <si>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</si>
  <si>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</si>
  <si>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</si>
  <si>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</si>
  <si>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</si>
  <si>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</si>
  <si>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</si>
  <si>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</si>
  <si>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</si>
  <si>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</si>
  <si>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</si>
  <si>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</si>
  <si>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</si>
  <si>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</si>
  <si>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</si>
  <si>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</si>
  <si>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</si>
  <si>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</si>
  <si>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</si>
  <si>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</si>
  <si>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</si>
  <si>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</si>
  <si>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</si>
  <si>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</si>
  <si>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</si>
  <si>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</si>
  <si>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</si>
  <si>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</si>
  <si>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</si>
  <si>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</si>
  <si>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</si>
  <si>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</si>
  <si>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</si>
  <si>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</si>
  <si>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</si>
  <si>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</si>
  <si>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</si>
  <si>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</si>
  <si>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</si>
  <si>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</si>
  <si>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</si>
  <si>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</si>
  <si>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</si>
  <si>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</si>
  <si>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</si>
  <si>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</si>
  <si>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</si>
  <si>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</si>
  <si>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</si>
  <si>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</si>
  <si>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</si>
  <si>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</si>
  <si>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</si>
  <si>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</si>
  <si>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</si>
  <si>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</si>
  <si>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</si>
  <si>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</si>
  <si>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</si>
  <si>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</si>
  <si>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</si>
  <si>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</si>
  <si>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</si>
  <si>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</si>
  <si>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</si>
  <si>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</si>
  <si>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</si>
  <si>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</si>
  <si>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</si>
  <si>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</si>
  <si>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</si>
  <si>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</si>
  <si>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</si>
  <si>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</si>
  <si>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</si>
  <si>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</si>
  <si>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</si>
  <si>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</si>
  <si>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</si>
  <si>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</si>
  <si>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</si>
  <si>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</si>
  <si>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</si>
  <si>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</si>
  <si>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</si>
  <si>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</si>
  <si>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</si>
  <si>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</si>
  <si>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</si>
  <si>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</si>
  <si>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</si>
  <si>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</si>
  <si>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</si>
  <si>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</si>
  <si>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</si>
  <si>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</si>
  <si>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</si>
  <si>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</si>
  <si>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</si>
  <si>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</si>
  <si>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</si>
  <si>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</si>
  <si>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</si>
  <si>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</si>
  <si>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</si>
  <si>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</si>
  <si>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</si>
  <si>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</si>
  <si>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</si>
  <si>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</si>
  <si>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</si>
  <si>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</si>
  <si>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</si>
  <si>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</si>
  <si>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</si>
  <si>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</si>
  <si>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</si>
  <si>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</si>
  <si>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</si>
  <si>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</si>
  <si>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</si>
  <si>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</si>
  <si>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</si>
  <si>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</si>
  <si>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</si>
  <si>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</si>
  <si>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</si>
  <si>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</si>
  <si>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</si>
  <si>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</si>
  <si>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</si>
  <si>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</si>
  <si>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</si>
  <si>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</si>
  <si>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</si>
  <si>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</si>
  <si>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</si>
  <si>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</si>
  <si>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</si>
  <si>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</si>
  <si>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</si>
  <si>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</si>
  <si>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</si>
  <si>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</si>
  <si>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</si>
  <si>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</si>
  <si>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</si>
  <si>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</si>
  <si>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</si>
  <si>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</si>
  <si>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</si>
  <si>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</si>
  <si>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</si>
  <si>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</si>
  <si>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</si>
  <si>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</si>
  <si>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</si>
  <si>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</si>
  <si>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</si>
  <si>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</si>
  <si>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</si>
  <si>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</si>
  <si>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</si>
  <si>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</si>
  <si>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</si>
  <si>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</si>
  <si>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</si>
  <si>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</si>
  <si>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</si>
  <si>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</si>
  <si>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</si>
  <si>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</si>
  <si>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</si>
  <si>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</si>
  <si>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</si>
  <si>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</si>
  <si>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</si>
  <si>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</si>
  <si>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</si>
  <si>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</si>
  <si>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</si>
  <si>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</si>
  <si>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</si>
  <si>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</si>
  <si>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</si>
  <si>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</si>
  <si>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</si>
  <si>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</si>
  <si>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</si>
  <si>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</si>
  <si>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</si>
  <si>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</si>
  <si>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</si>
  <si>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</si>
  <si>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</si>
  <si>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</si>
  <si>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</si>
  <si>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</si>
  <si>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</si>
  <si>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</si>
  <si>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</si>
  <si>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</si>
  <si>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</si>
  <si>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</si>
  <si>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</si>
  <si>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</si>
  <si>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</si>
  <si>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</si>
  <si>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</si>
  <si>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</si>
  <si>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</si>
  <si>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</si>
  <si>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</si>
  <si>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</si>
  <si>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</si>
  <si>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</si>
  <si>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</si>
  <si>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</si>
  <si>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</si>
  <si>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</si>
  <si>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</si>
  <si>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</si>
  <si>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</si>
  <si>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</si>
  <si>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</si>
  <si>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</si>
  <si>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</si>
  <si>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</si>
  <si>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</si>
  <si>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</si>
  <si>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</si>
  <si>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</si>
  <si>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</si>
  <si>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</si>
  <si>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</si>
  <si>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</si>
  <si>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</si>
  <si>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</si>
  <si>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</si>
  <si>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</si>
  <si>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</si>
  <si>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</si>
  <si>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</si>
  <si>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</si>
  <si>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</si>
  <si>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</si>
  <si>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</si>
  <si>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</si>
  <si>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</si>
  <si>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</si>
  <si>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</si>
  <si>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</si>
  <si>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</si>
  <si>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</si>
  <si>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</si>
  <si>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</si>
  <si>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</si>
  <si>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</si>
  <si>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</si>
  <si>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</si>
  <si>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</si>
  <si>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</si>
  <si>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</si>
  <si>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</si>
  <si>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</si>
  <si>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</si>
  <si>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</si>
  <si>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</si>
  <si>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</si>
  <si>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</si>
  <si>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</si>
  <si>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</si>
  <si>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</si>
  <si>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</si>
  <si>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</si>
  <si>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</si>
  <si>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</si>
  <si>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</si>
  <si>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</si>
  <si>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</si>
  <si>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</si>
  <si>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</si>
  <si>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</si>
  <si>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</si>
  <si>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</si>
  <si>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</si>
  <si>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</si>
  <si>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</si>
  <si>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</si>
  <si>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</si>
  <si>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</si>
  <si>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</si>
  <si>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</si>
  <si>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</si>
  <si>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</si>
  <si>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</si>
  <si>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</si>
  <si>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</si>
  <si>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</si>
  <si>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</si>
  <si>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</si>
  <si>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</si>
  <si>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</si>
  <si>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</si>
  <si>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</si>
  <si>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</si>
  <si>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</si>
  <si>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</si>
  <si>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</si>
  <si>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</si>
  <si>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</si>
  <si>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</si>
  <si>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</si>
  <si>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</si>
  <si>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</si>
  <si>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</si>
  <si>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</si>
  <si>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</si>
  <si>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</si>
  <si>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</si>
  <si>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</si>
  <si>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</si>
  <si>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</si>
  <si>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</si>
  <si>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</si>
  <si>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</si>
  <si>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</si>
  <si>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</si>
  <si>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</si>
  <si>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</si>
  <si>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</si>
  <si>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</si>
  <si>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</si>
  <si>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</si>
  <si>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</si>
  <si>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</si>
  <si>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</si>
  <si>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</si>
  <si>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</si>
  <si>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</si>
  <si>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</si>
  <si>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</si>
  <si>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</si>
  <si>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</si>
  <si>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</si>
  <si>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</si>
  <si>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</si>
  <si>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</si>
  <si>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</si>
  <si>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</si>
  <si>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</si>
  <si>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</si>
  <si>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</si>
  <si>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</si>
  <si>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</si>
  <si>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</si>
  <si>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</si>
  <si>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</si>
  <si>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</si>
  <si>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</si>
  <si>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</si>
  <si>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</si>
  <si>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</si>
  <si>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</si>
  <si>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</si>
  <si>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</si>
  <si>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</si>
  <si>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</si>
  <si>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</si>
  <si>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</si>
  <si>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</si>
  <si>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</si>
  <si>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</si>
  <si>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</si>
  <si>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</si>
  <si>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</si>
  <si>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</si>
  <si>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</si>
  <si>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</si>
  <si>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</si>
  <si>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</si>
  <si>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</si>
  <si>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</si>
  <si>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</si>
  <si>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</si>
  <si>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</si>
  <si>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</si>
  <si>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</si>
  <si>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</si>
  <si>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</si>
  <si>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</si>
  <si>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</si>
  <si>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</si>
  <si>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</si>
  <si>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</si>
  <si>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</si>
  <si>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</si>
  <si>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</si>
  <si>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</si>
  <si>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</si>
  <si>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</si>
  <si>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</si>
  <si>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</si>
  <si>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</si>
  <si>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</si>
  <si>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</si>
  <si>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</si>
  <si>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</si>
  <si>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</si>
  <si>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</si>
  <si>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</si>
  <si>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</si>
  <si>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</si>
  <si>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</si>
  <si>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</si>
  <si>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</si>
  <si>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</si>
  <si>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</si>
  <si>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</si>
  <si>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</si>
  <si>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</si>
  <si>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</si>
  <si>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</si>
  <si>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</si>
  <si>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</si>
  <si>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</si>
  <si>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</si>
  <si>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</si>
  <si>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</si>
  <si>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</si>
  <si>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</si>
  <si>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</si>
  <si>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</si>
  <si>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</si>
  <si>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</si>
  <si>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</si>
  <si>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</si>
  <si>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</si>
  <si>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</si>
  <si>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</si>
  <si>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</si>
  <si>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</si>
  <si>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</si>
  <si>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</si>
  <si>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</si>
  <si>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</si>
  <si>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</si>
  <si>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</si>
  <si>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</si>
  <si>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</si>
  <si>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</si>
  <si>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</si>
  <si>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</si>
  <si>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</si>
  <si>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</si>
  <si>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</si>
  <si>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</si>
  <si>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</si>
  <si>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</si>
  <si>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</si>
  <si>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</si>
  <si>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</si>
  <si>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</si>
  <si>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</si>
  <si>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</si>
  <si>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</si>
  <si>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</si>
  <si>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</si>
  <si>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</si>
  <si>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</si>
  <si>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</si>
  <si>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</si>
  <si>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</si>
  <si>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</si>
  <si>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</si>
  <si>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</si>
  <si>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</si>
  <si>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</si>
  <si>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</si>
  <si>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</si>
  <si>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</si>
  <si>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</si>
  <si>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</si>
  <si>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</si>
  <si>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</si>
  <si>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</si>
  <si>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</si>
  <si>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</si>
  <si>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</si>
  <si>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</si>
  <si>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</si>
  <si>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</si>
  <si>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</si>
  <si>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</si>
  <si>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</si>
  <si>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</si>
  <si>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</si>
  <si>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</si>
  <si>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</si>
  <si>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</si>
  <si>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</si>
  <si>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</si>
  <si>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</si>
  <si>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</si>
  <si>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</si>
  <si>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</si>
  <si>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</si>
  <si>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</si>
  <si>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</si>
  <si>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</si>
  <si>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</si>
  <si>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</si>
  <si>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</si>
  <si>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</si>
  <si>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</si>
  <si>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</si>
  <si>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</si>
  <si>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</si>
  <si>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</si>
  <si>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</si>
  <si>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</si>
  <si>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</si>
  <si>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</si>
  <si>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</si>
  <si>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</si>
  <si>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</si>
  <si>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</si>
  <si>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</si>
  <si>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</si>
  <si>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</si>
  <si>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</si>
  <si>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</si>
  <si>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</si>
  <si>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</si>
  <si>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</si>
  <si>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</si>
  <si>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</si>
  <si>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</si>
  <si>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</si>
  <si>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</si>
  <si>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</si>
  <si>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</si>
  <si>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</si>
  <si>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</si>
  <si>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</si>
  <si>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</si>
  <si>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</si>
  <si>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</si>
  <si>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</si>
  <si>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</si>
  <si>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</si>
  <si>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</si>
  <si>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</si>
  <si>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</si>
  <si>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</si>
  <si>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</si>
  <si>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</si>
  <si>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</si>
  <si>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</si>
  <si>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</si>
  <si>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</si>
  <si>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</si>
  <si>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</si>
  <si>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</si>
  <si>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</si>
  <si>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</si>
  <si>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</si>
  <si>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</si>
  <si>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</si>
  <si>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</si>
  <si>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</si>
  <si>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</si>
  <si>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</si>
  <si>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</si>
  <si>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</si>
  <si>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</si>
  <si>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</si>
  <si>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</si>
  <si>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</si>
  <si>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</si>
  <si>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</si>
  <si>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</si>
  <si>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</si>
  <si>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</si>
  <si>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</si>
  <si>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</si>
  <si>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</si>
  <si>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</si>
  <si>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</si>
  <si>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</si>
  <si>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</si>
  <si>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</si>
  <si>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</si>
  <si>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</si>
  <si>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</si>
  <si>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</si>
  <si>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</si>
  <si>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</si>
  <si>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</si>
  <si>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</si>
  <si>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</si>
  <si>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</si>
  <si>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</si>
  <si>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</si>
  <si>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</si>
  <si>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</si>
  <si>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</si>
  <si>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</si>
  <si>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</si>
  <si>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</si>
  <si>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</si>
  <si>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</si>
  <si>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</si>
  <si>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</si>
  <si>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</si>
  <si>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</si>
  <si>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</si>
  <si>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</si>
  <si>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</si>
  <si>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</si>
  <si>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</si>
  <si>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</si>
  <si>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</si>
  <si>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</si>
  <si>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</si>
  <si>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</si>
  <si>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</si>
  <si>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</si>
  <si>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</si>
  <si>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</si>
  <si>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</si>
  <si>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</si>
  <si>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</si>
  <si>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</si>
  <si>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</si>
  <si>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</si>
  <si>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</si>
  <si>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</si>
  <si>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</si>
  <si>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</si>
  <si>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</si>
  <si>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</si>
  <si>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</si>
  <si>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</si>
  <si>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</si>
  <si>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</si>
  <si>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</si>
  <si>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</si>
  <si>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</si>
  <si>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</si>
  <si>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</si>
  <si>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</si>
  <si>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</si>
  <si>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</si>
  <si>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</si>
  <si>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</si>
  <si>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</si>
  <si>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</si>
  <si>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</si>
  <si>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</si>
  <si>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</si>
  <si>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</si>
  <si>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</si>
  <si>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</si>
  <si>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</si>
  <si>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</si>
  <si>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</si>
  <si>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</si>
  <si>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</si>
  <si>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</si>
  <si>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</si>
  <si>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</si>
  <si>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</si>
  <si>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</si>
  <si>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</si>
  <si>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</si>
  <si>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</si>
  <si>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</si>
  <si>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</si>
  <si>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</si>
  <si>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</si>
  <si>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</si>
  <si>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</si>
  <si>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</si>
  <si>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</si>
  <si>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</si>
  <si>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</si>
  <si>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</si>
  <si>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</si>
  <si>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</si>
  <si>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</si>
  <si>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</si>
  <si>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</si>
  <si>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</si>
  <si>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</si>
  <si>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</si>
  <si>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</si>
  <si>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</si>
  <si>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</si>
  <si>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</si>
  <si>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</si>
  <si>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</si>
  <si>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</si>
  <si>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</si>
  <si>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</si>
  <si>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</si>
  <si>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</si>
  <si>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</si>
  <si>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</si>
  <si>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</si>
  <si>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</si>
  <si>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</si>
  <si>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</si>
  <si>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</si>
  <si>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</si>
  <si>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</si>
  <si>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</si>
  <si>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</si>
  <si>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</si>
  <si>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</si>
  <si>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</si>
  <si>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</si>
  <si>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</si>
  <si>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</si>
  <si>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</si>
  <si>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</si>
  <si>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</si>
  <si>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</si>
  <si>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</si>
  <si>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</si>
  <si>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</si>
  <si>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</si>
  <si>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</si>
  <si>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</si>
  <si>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</si>
  <si>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</si>
  <si>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</si>
  <si>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</si>
  <si>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</si>
  <si>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</si>
  <si>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</si>
  <si>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</si>
  <si>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</si>
  <si>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</si>
  <si>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</si>
  <si>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</si>
  <si>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</si>
  <si>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</si>
  <si>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</si>
  <si>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</si>
  <si>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</si>
  <si>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</si>
  <si>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</si>
  <si>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</si>
  <si>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</si>
  <si>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</si>
  <si>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</si>
  <si>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</si>
  <si>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</si>
  <si>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</si>
  <si>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</si>
  <si>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</si>
  <si>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</si>
  <si>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</si>
  <si>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</si>
  <si>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</si>
  <si>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</si>
  <si>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</si>
  <si>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</si>
  <si>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</si>
  <si>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</si>
  <si>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</si>
  <si>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</si>
  <si>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</si>
  <si>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</si>
  <si>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</si>
  <si>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</si>
  <si>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</si>
  <si>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</si>
  <si>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</si>
  <si>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</si>
  <si>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</si>
  <si>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</si>
  <si>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</si>
  <si>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</si>
  <si>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</si>
  <si>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</si>
  <si>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</si>
  <si>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</si>
  <si>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</si>
  <si>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</si>
  <si>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</si>
  <si>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</si>
  <si>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</si>
  <si>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</si>
  <si>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</si>
  <si>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</si>
  <si>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</si>
  <si>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</si>
  <si>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</si>
  <si>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</si>
  <si>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</si>
  <si>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</si>
  <si>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</si>
  <si>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</si>
  <si>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</si>
  <si>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</si>
  <si>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</si>
  <si>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</si>
  <si>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</si>
  <si>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</si>
  <si>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</si>
  <si>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</si>
  <si>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</si>
  <si>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</si>
  <si>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</si>
  <si>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</si>
  <si>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</si>
  <si>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</si>
  <si>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</si>
  <si>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</si>
  <si>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</si>
  <si>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</si>
  <si>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</si>
  <si>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</si>
  <si>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</si>
  <si>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</si>
  <si>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</si>
  <si>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</si>
  <si>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</si>
  <si>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</si>
  <si>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</si>
  <si>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</si>
  <si>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</si>
  <si>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</si>
  <si>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</si>
  <si>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</si>
  <si>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</si>
  <si>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</si>
  <si>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</si>
  <si>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</si>
  <si>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</si>
  <si>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</si>
  <si>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</si>
  <si>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</si>
  <si>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</si>
  <si>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</si>
  <si>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</si>
  <si>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</si>
  <si>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</si>
  <si>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</si>
  <si>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</si>
  <si>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</si>
  <si>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</si>
  <si>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</si>
  <si>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</si>
  <si>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</si>
  <si>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</si>
  <si>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</si>
  <si>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</si>
  <si>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</si>
  <si>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</si>
  <si>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</si>
  <si>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</si>
  <si>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</si>
  <si>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</si>
  <si>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</si>
  <si>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</si>
  <si>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</si>
  <si>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</si>
  <si>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</si>
  <si>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</si>
  <si>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</si>
  <si>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</si>
  <si>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</si>
  <si>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</si>
  <si>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</si>
  <si>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</si>
  <si>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</si>
  <si>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</si>
  <si>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</si>
  <si>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</si>
  <si>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</si>
  <si>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</si>
  <si>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</si>
  <si>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</si>
  <si>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</si>
  <si>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</si>
  <si>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</si>
  <si>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</si>
  <si>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</si>
  <si>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</si>
  <si>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</si>
  <si>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</si>
  <si>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</si>
  <si>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</si>
  <si>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</si>
  <si>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</si>
  <si>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</si>
  <si>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</si>
  <si>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</si>
  <si>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</si>
  <si>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</si>
  <si>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</si>
  <si>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</si>
  <si>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</si>
  <si>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</si>
  <si>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</si>
  <si>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</si>
  <si>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</si>
  <si>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</si>
  <si>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</si>
  <si>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</si>
  <si>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</si>
  <si>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</si>
  <si>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</si>
  <si>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</si>
  <si>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</si>
  <si>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</si>
  <si>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</si>
  <si>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</si>
  <si>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</si>
  <si>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</si>
  <si>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</si>
  <si>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</si>
  <si>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</si>
  <si>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</si>
  <si>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</si>
  <si>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</si>
  <si>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</si>
  <si>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</si>
  <si>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</si>
  <si>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</si>
  <si>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</si>
  <si>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</si>
  <si>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</si>
  <si>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</si>
  <si>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</si>
  <si>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</si>
  <si>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</si>
  <si>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</si>
  <si>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</si>
  <si>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</si>
  <si>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</si>
  <si>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</si>
  <si>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</si>
  <si>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</si>
  <si>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</si>
  <si>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</si>
  <si>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</si>
  <si>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</si>
  <si>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</si>
  <si>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</si>
  <si>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</si>
  <si>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</si>
  <si>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</si>
  <si>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</si>
  <si>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</si>
  <si>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</si>
  <si>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</si>
  <si>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</si>
  <si>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</si>
  <si>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</si>
  <si>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</si>
  <si>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</si>
  <si>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</si>
  <si>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</si>
  <si>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</si>
  <si>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</si>
  <si>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</si>
  <si>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</si>
  <si>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</si>
  <si>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</si>
  <si>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</si>
  <si>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</si>
  <si>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</si>
  <si>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</si>
  <si>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</si>
  <si>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</si>
  <si>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</si>
  <si>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</si>
  <si>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</si>
  <si>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</si>
  <si>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</si>
  <si>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</si>
  <si>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</si>
  <si>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</si>
  <si>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</si>
  <si>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</si>
  <si>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</si>
  <si>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</si>
  <si>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</si>
  <si>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</si>
  <si>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</si>
  <si>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</si>
  <si>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</si>
  <si>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</si>
  <si>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</si>
  <si>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</si>
  <si>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</si>
  <si>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</si>
  <si>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</si>
  <si>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</si>
  <si>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</si>
  <si>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</si>
  <si>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</si>
  <si>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</si>
  <si>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</si>
  <si>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</si>
  <si>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</si>
  <si>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</si>
  <si>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</si>
  <si>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</si>
  <si>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</si>
  <si>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</si>
  <si>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</si>
  <si>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</si>
  <si>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</si>
  <si>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</si>
  <si>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</si>
  <si>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</si>
  <si>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</si>
  <si>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</si>
  <si>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</si>
  <si>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</si>
  <si>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</si>
  <si>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</si>
  <si>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</si>
  <si>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</si>
  <si>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</si>
  <si>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</si>
  <si>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</si>
  <si>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</si>
  <si>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</si>
  <si>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</si>
  <si>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</si>
  <si>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</si>
  <si>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</si>
  <si>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</si>
  <si>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</si>
  <si>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</si>
  <si>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</si>
  <si>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</si>
  <si>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</si>
  <si>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</si>
  <si>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</si>
  <si>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</si>
  <si>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</si>
  <si>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</si>
  <si>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</si>
  <si>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</si>
  <si>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</si>
  <si>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</si>
  <si>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</si>
  <si>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</si>
  <si>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</si>
  <si>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</si>
  <si>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</si>
  <si>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</si>
  <si>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</si>
  <si>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</si>
  <si>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</si>
  <si>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</si>
  <si>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</si>
  <si>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</si>
  <si>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</si>
  <si>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</si>
  <si>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</si>
  <si>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</si>
  <si>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</si>
  <si>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</si>
  <si>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</si>
  <si>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</si>
  <si>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</si>
  <si>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</si>
  <si>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</si>
  <si>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</si>
  <si>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</si>
  <si>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</si>
  <si>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</si>
  <si>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</si>
  <si>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</si>
  <si>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</si>
  <si>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</si>
  <si>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</si>
  <si>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</si>
  <si>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</si>
  <si>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</si>
  <si>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</si>
  <si>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</si>
  <si>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</si>
  <si>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</si>
  <si>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</si>
  <si>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</si>
  <si>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</si>
  <si>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</si>
  <si>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</si>
  <si>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</si>
  <si>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</si>
  <si>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</si>
  <si>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</si>
  <si>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</si>
  <si>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</si>
  <si>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</si>
  <si>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</si>
  <si>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</si>
  <si>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</si>
  <si>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</si>
  <si>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</si>
  <si>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</si>
  <si>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</si>
  <si>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</si>
  <si>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</si>
  <si>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</si>
  <si>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</si>
  <si>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</si>
  <si>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</si>
  <si>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</si>
  <si>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</si>
  <si>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</si>
  <si>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</si>
  <si>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</si>
  <si>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</si>
  <si>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</si>
  <si>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</si>
  <si>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</si>
  <si>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</si>
  <si>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</si>
  <si>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</si>
  <si>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</si>
  <si>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</si>
  <si>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</si>
  <si>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</si>
  <si>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</si>
  <si>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</si>
  <si>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</si>
  <si>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</si>
  <si>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</si>
  <si>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</si>
  <si>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</si>
  <si>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</si>
  <si>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</si>
  <si>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</si>
  <si>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</si>
  <si>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</si>
  <si>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</si>
  <si>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</si>
  <si>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</si>
  <si>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</si>
  <si>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</si>
  <si>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</si>
  <si>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</si>
  <si>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</si>
  <si>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</si>
  <si>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</si>
  <si>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</si>
  <si>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</si>
  <si>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</si>
  <si>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</si>
  <si>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</si>
  <si>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</si>
  <si>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</si>
  <si>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</si>
  <si>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</si>
  <si>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</si>
  <si>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</si>
  <si>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</si>
  <si>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</si>
  <si>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</si>
  <si>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</si>
  <si>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</si>
  <si>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</si>
  <si>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</si>
  <si>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</si>
  <si>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</si>
  <si>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</si>
  <si>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</si>
  <si>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</si>
  <si>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</si>
  <si>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</si>
  <si>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</si>
  <si>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</si>
  <si>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</si>
  <si>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</si>
  <si>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</si>
  <si>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</si>
  <si>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</si>
  <si>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</si>
  <si>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</si>
  <si>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</si>
  <si>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</si>
  <si>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</si>
  <si>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</si>
  <si>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</si>
  <si>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</si>
  <si>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</si>
  <si>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</si>
  <si>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</si>
  <si>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</si>
  <si>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</si>
  <si>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</si>
  <si>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</si>
  <si>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</si>
  <si>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</si>
  <si>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</si>
  <si>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</si>
  <si>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</si>
  <si>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</si>
  <si>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</si>
  <si>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</si>
  <si>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</si>
  <si>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</si>
  <si>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</si>
  <si>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</si>
  <si>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</si>
  <si>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</si>
  <si>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</si>
  <si>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</si>
  <si>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</si>
  <si>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</si>
  <si>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</si>
  <si>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</si>
  <si>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</si>
  <si>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</si>
  <si>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</si>
  <si>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</si>
  <si>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</si>
  <si>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</si>
  <si>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</si>
  <si>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</si>
  <si>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</si>
  <si>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</si>
  <si>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</si>
  <si>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</si>
  <si>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</si>
  <si>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</si>
  <si>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</si>
  <si>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</si>
  <si>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</si>
  <si>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</si>
  <si>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</si>
  <si>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</si>
  <si>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</si>
  <si>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</si>
  <si>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</si>
  <si>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</si>
  <si>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</si>
  <si>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</si>
  <si>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</si>
  <si>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</si>
  <si>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</si>
  <si>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</si>
  <si>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</si>
  <si>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</si>
  <si>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</si>
  <si>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</si>
  <si>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</si>
  <si>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</si>
  <si>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</si>
  <si>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</si>
  <si>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</si>
  <si>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</si>
  <si>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</si>
  <si>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</si>
  <si>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</si>
  <si>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</si>
  <si>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</si>
  <si>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</si>
  <si>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</si>
  <si>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</si>
  <si>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</si>
  <si>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</si>
  <si>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</si>
  <si>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</si>
  <si>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</si>
  <si>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</si>
  <si>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</si>
  <si>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</si>
  <si>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</si>
  <si>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</si>
  <si>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</si>
  <si>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</si>
  <si>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</si>
  <si>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</si>
  <si>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</si>
  <si>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</si>
  <si>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</si>
  <si>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</si>
  <si>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</si>
  <si>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</si>
  <si>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</si>
  <si>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</si>
  <si>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</si>
  <si>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</si>
  <si>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</si>
  <si>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</si>
  <si>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</si>
  <si>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</si>
  <si>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</si>
  <si>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</si>
  <si>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</si>
  <si>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</si>
  <si>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</si>
  <si>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</si>
  <si>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</si>
  <si>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</si>
  <si>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</si>
  <si>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</si>
  <si>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</si>
  <si>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</si>
  <si>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</si>
  <si>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</si>
  <si>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</si>
  <si>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</si>
  <si>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</si>
  <si>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</si>
  <si>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</si>
  <si>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</si>
  <si>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</si>
  <si>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</si>
  <si>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</si>
  <si>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</si>
  <si>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</si>
  <si>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</si>
  <si>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</si>
  <si>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</si>
  <si>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</si>
  <si>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</si>
  <si>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</si>
  <si>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</si>
  <si>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</si>
  <si>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</si>
  <si>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</si>
  <si>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</si>
  <si>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</si>
  <si>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</si>
  <si>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</si>
  <si>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</si>
  <si>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</si>
  <si>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</si>
  <si>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</si>
  <si>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</si>
  <si>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</si>
  <si>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</si>
  <si>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</si>
  <si>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</si>
  <si>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</si>
  <si>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</si>
  <si>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</si>
  <si>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</si>
  <si>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</si>
  <si>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</si>
  <si>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</si>
  <si>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</si>
  <si>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</si>
  <si>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</si>
  <si>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</si>
  <si>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</si>
  <si>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</si>
  <si>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</si>
  <si>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</si>
  <si>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</si>
  <si>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</si>
  <si>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</si>
  <si>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</si>
  <si>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</si>
  <si>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</si>
  <si>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</si>
  <si>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</si>
  <si>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</si>
  <si>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</si>
  <si>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</si>
  <si>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</si>
  <si>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</si>
  <si>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</si>
  <si>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</si>
  <si>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</si>
  <si>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</si>
  <si>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</si>
  <si>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</si>
  <si>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</si>
  <si>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</si>
  <si>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</si>
  <si>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</si>
  <si>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</si>
  <si>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</si>
  <si>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</si>
  <si>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</si>
  <si>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</si>
  <si>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</si>
  <si>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</si>
  <si>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</si>
  <si>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</si>
  <si>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</si>
  <si>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</si>
  <si>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</si>
  <si>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</si>
  <si>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</si>
  <si>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</si>
  <si>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</si>
  <si>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</si>
  <si>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</si>
  <si>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</si>
  <si>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</si>
  <si>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</si>
  <si>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</si>
  <si>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</si>
  <si>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</si>
  <si>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</si>
  <si>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</si>
  <si>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</si>
  <si>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</si>
  <si>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</si>
  <si>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</si>
  <si>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</si>
  <si>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</si>
  <si>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</si>
  <si>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</si>
  <si>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</si>
  <si>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</si>
  <si>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</si>
  <si>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</si>
  <si>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</si>
  <si>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</si>
  <si>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</si>
  <si>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</si>
  <si>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</si>
  <si>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</si>
  <si>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</si>
  <si>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</si>
  <si>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</si>
  <si>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</si>
  <si>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</si>
  <si>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</si>
  <si>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</si>
  <si>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</si>
  <si>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</si>
  <si>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</si>
  <si>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</si>
  <si>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</si>
  <si>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</si>
  <si>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</si>
  <si>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</si>
  <si>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</si>
  <si>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</si>
  <si>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</si>
  <si>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</si>
  <si>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</si>
  <si>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</si>
  <si>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</si>
  <si>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</si>
  <si>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</si>
  <si>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</si>
  <si>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</si>
  <si>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</si>
  <si>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</si>
  <si>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</si>
  <si>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</si>
  <si>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</si>
  <si>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</si>
  <si>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</si>
  <si>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</si>
  <si>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</si>
  <si>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</si>
  <si>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</si>
  <si>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</si>
  <si>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</si>
  <si>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</si>
  <si>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</si>
  <si>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</si>
  <si>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</si>
  <si>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</si>
  <si>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</si>
  <si>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</si>
  <si>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</si>
  <si>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</si>
  <si>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</si>
  <si>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</si>
  <si>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</si>
  <si>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</si>
  <si>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</si>
  <si>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</si>
  <si>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</si>
  <si>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</si>
  <si>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</si>
  <si>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</si>
  <si>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</si>
  <si>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</si>
  <si>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</si>
  <si>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</si>
  <si>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</si>
  <si>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</si>
  <si>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</si>
  <si>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</si>
  <si>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</si>
  <si>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</si>
  <si>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</si>
  <si>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</si>
  <si>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</si>
  <si>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</si>
  <si>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</si>
  <si>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</si>
  <si>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</si>
  <si>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</si>
  <si>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</si>
  <si>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</si>
  <si>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</si>
  <si>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</si>
  <si>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</si>
  <si>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</si>
  <si>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</si>
  <si>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</si>
  <si>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</si>
  <si>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</si>
  <si>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</si>
  <si>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</si>
  <si>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</si>
  <si>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</si>
  <si>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</si>
  <si>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</si>
  <si>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</si>
  <si>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</si>
  <si>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</si>
  <si>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</si>
  <si>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</si>
  <si>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</si>
  <si>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</si>
  <si>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</si>
  <si>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</si>
  <si>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</si>
  <si>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</si>
  <si>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</si>
  <si>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</si>
  <si>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</si>
  <si>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</si>
  <si>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</si>
  <si>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</si>
  <si>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</si>
  <si>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</si>
  <si>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</si>
  <si>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</si>
  <si>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</si>
  <si>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</si>
  <si>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</si>
  <si>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</si>
  <si>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</si>
  <si>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</si>
  <si>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</si>
  <si>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</si>
  <si>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</si>
  <si>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</si>
  <si>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</si>
  <si>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</si>
  <si>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</si>
  <si>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</si>
  <si>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</si>
  <si>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</si>
  <si>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</si>
  <si>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</si>
  <si>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</si>
  <si>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</si>
  <si>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</si>
  <si>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</si>
  <si>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</si>
  <si>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</si>
  <si>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</si>
  <si>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</si>
  <si>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</si>
  <si>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</si>
  <si>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</si>
  <si>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</si>
  <si>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</si>
  <si>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</si>
  <si>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</si>
  <si>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</si>
  <si>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</si>
  <si>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</si>
  <si>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</si>
  <si>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</si>
  <si>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</si>
  <si>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</si>
  <si>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</si>
  <si>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</si>
  <si>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</si>
  <si>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</si>
  <si>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</si>
  <si>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</si>
  <si>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</si>
  <si>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</si>
  <si>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</si>
  <si>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</si>
  <si>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</si>
  <si>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</si>
  <si>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</si>
  <si>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</si>
  <si>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</si>
  <si>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</si>
  <si>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</si>
  <si>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</si>
  <si>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</si>
  <si>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</si>
  <si>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</si>
  <si>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</si>
  <si>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</si>
  <si>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</si>
  <si>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</si>
  <si>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</si>
  <si>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</si>
  <si>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</si>
  <si>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</si>
  <si>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</si>
  <si>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</si>
  <si>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</si>
  <si>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</si>
  <si>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</si>
  <si>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</si>
  <si>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</si>
  <si>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</si>
  <si>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</si>
  <si>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</si>
  <si>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</si>
  <si>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</si>
  <si>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</si>
  <si>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</si>
  <si>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</si>
  <si>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</si>
  <si>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</si>
  <si>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</si>
  <si>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</si>
  <si>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</si>
  <si>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</si>
  <si>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</si>
  <si>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</si>
  <si>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</si>
  <si>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</si>
  <si>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</si>
  <si>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</si>
  <si>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</si>
  <si>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</si>
  <si>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</si>
  <si>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</si>
  <si>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</si>
  <si>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</si>
  <si>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</si>
  <si>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</si>
  <si>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</si>
  <si>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</si>
  <si>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</si>
  <si>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</si>
  <si>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</si>
  <si>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</si>
  <si>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</si>
  <si>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</si>
  <si>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</si>
  <si>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</si>
  <si>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</si>
  <si>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</si>
  <si>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</si>
  <si>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</si>
  <si>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</si>
  <si>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</si>
  <si>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</si>
  <si>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</si>
  <si>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</si>
  <si>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</si>
  <si>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</si>
  <si>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</si>
  <si>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</si>
  <si>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</si>
  <si>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</si>
  <si>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</si>
  <si>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</si>
  <si>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</si>
  <si>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</si>
  <si>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</si>
  <si>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</si>
  <si>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</si>
  <si>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</si>
  <si>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</si>
  <si>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</si>
  <si>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</si>
  <si>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</si>
  <si>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</si>
  <si>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</si>
  <si>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</si>
  <si>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</si>
  <si>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</si>
  <si>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</si>
  <si>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</si>
  <si>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</si>
  <si>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</si>
  <si>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</si>
  <si>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</si>
  <si>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</si>
  <si>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</si>
  <si>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</si>
  <si>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</si>
  <si>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</si>
  <si>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</si>
  <si>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</si>
  <si>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</si>
  <si>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</si>
  <si>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</si>
  <si>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</si>
  <si>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</si>
  <si>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</si>
  <si>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</si>
  <si>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</si>
  <si>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</si>
  <si>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</si>
  <si>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</si>
  <si>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</si>
  <si>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</si>
  <si>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</si>
  <si>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</si>
  <si>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</si>
  <si>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</si>
  <si>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</si>
  <si>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</si>
  <si>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</si>
  <si>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</si>
  <si>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</si>
  <si>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</si>
  <si>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</si>
  <si>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</si>
  <si>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</si>
  <si>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</si>
  <si>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</si>
  <si>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</si>
  <si>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</si>
  <si>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</si>
  <si>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</si>
  <si>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</si>
  <si>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</si>
  <si>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</si>
  <si>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</si>
  <si>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</si>
  <si>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</si>
  <si>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</si>
  <si>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</si>
  <si>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</si>
  <si>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</si>
  <si>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</si>
  <si>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</si>
  <si>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</si>
  <si>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</si>
  <si>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</si>
  <si>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</si>
  <si>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</si>
  <si>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</si>
  <si>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</si>
  <si>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</si>
  <si>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</si>
  <si>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</si>
  <si>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</si>
  <si>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</si>
  <si>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</si>
  <si>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</si>
  <si>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</si>
  <si>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</si>
  <si>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</si>
  <si>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</si>
  <si>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</si>
  <si>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</si>
  <si>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</si>
  <si>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</si>
  <si>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</si>
  <si>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</si>
  <si>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</si>
  <si>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</si>
  <si>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</si>
  <si>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</si>
  <si>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</si>
  <si>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</si>
  <si>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</si>
  <si>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</si>
  <si>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</si>
  <si>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</si>
  <si>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</si>
  <si>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</si>
  <si>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</si>
  <si>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</si>
  <si>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</si>
  <si>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</si>
  <si>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</si>
  <si>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</si>
  <si>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</si>
  <si>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</si>
  <si>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</si>
  <si>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</si>
  <si>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</si>
  <si>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</si>
  <si>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</si>
  <si>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</si>
  <si>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</si>
  <si>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</si>
  <si>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</si>
  <si>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</si>
  <si>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</si>
  <si>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</si>
  <si>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</si>
  <si>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</si>
  <si>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</si>
  <si>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</si>
  <si>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</si>
  <si>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</si>
  <si>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</si>
  <si>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</si>
  <si>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</si>
  <si>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</si>
  <si>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</si>
  <si>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</si>
  <si>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</si>
  <si>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</si>
  <si>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</si>
  <si>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</si>
  <si>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</si>
  <si>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</si>
  <si>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</si>
  <si>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</si>
  <si>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</si>
  <si>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</si>
  <si>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</si>
  <si>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</si>
  <si>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</si>
  <si>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</si>
  <si>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</si>
  <si>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</si>
  <si>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</si>
  <si>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</si>
  <si>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</si>
  <si>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</si>
  <si>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</si>
  <si>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</si>
  <si>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</si>
  <si>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</si>
  <si>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</si>
  <si>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</si>
  <si>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</si>
  <si>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</si>
  <si>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</si>
  <si>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</si>
  <si>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</si>
  <si>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</si>
  <si>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</si>
  <si>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</si>
  <si>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</si>
  <si>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</si>
  <si>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</si>
  <si>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</si>
  <si>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</si>
  <si>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</si>
  <si>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</si>
  <si>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</si>
  <si>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</si>
  <si>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</si>
  <si>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</si>
  <si>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</si>
  <si>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</si>
  <si>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</si>
  <si>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</si>
  <si>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</si>
  <si>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</si>
  <si>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</si>
  <si>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</si>
  <si>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</si>
  <si>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</si>
  <si>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</si>
  <si>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</si>
  <si>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</si>
  <si>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</si>
  <si>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</si>
  <si>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</si>
  <si>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</si>
  <si>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</si>
  <si>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</si>
  <si>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</si>
  <si>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</si>
  <si>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</si>
  <si>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</si>
  <si>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</si>
  <si>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</si>
  <si>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</si>
  <si>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</si>
  <si>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</si>
  <si>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</si>
  <si>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</si>
  <si>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</si>
  <si>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</si>
  <si>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</si>
  <si>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</si>
  <si>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</si>
  <si>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</si>
  <si>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</si>
  <si>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</si>
  <si>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</si>
  <si>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</si>
  <si>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</si>
  <si>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</si>
  <si>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</si>
  <si>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</si>
  <si>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</si>
  <si>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</si>
  <si>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</si>
  <si>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</si>
  <si>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</si>
  <si>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</si>
  <si>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</si>
  <si>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</si>
  <si>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</si>
  <si>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</si>
  <si>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</si>
  <si>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</si>
  <si>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</si>
  <si>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</si>
  <si>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</si>
  <si>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</si>
  <si>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</si>
  <si>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</si>
  <si>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</si>
  <si>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</si>
  <si>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</si>
  <si>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</si>
  <si>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</si>
  <si>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</si>
  <si>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</si>
  <si>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</si>
  <si>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</si>
  <si>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</si>
  <si>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</si>
  <si>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</si>
  <si>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</si>
  <si>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</si>
  <si>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</si>
  <si>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</si>
  <si>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</si>
  <si>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</si>
  <si>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</si>
  <si>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</si>
  <si>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</si>
  <si>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</si>
  <si>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</si>
  <si>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</si>
  <si>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</si>
  <si>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</si>
  <si>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</si>
  <si>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</si>
  <si>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</si>
  <si>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</si>
  <si>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</si>
  <si>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</si>
  <si>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</si>
  <si>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</si>
  <si>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</si>
  <si>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</si>
  <si>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</si>
  <si>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</si>
  <si>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</si>
  <si>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</si>
  <si>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</si>
  <si>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</si>
  <si>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</si>
  <si>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</si>
  <si>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</si>
  <si>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</si>
  <si>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</si>
  <si>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</si>
  <si>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</si>
  <si>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</si>
  <si>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</si>
  <si>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</si>
  <si>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</si>
  <si>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</si>
  <si>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</si>
  <si>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</si>
  <si>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</si>
  <si>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</si>
  <si>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</si>
  <si>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</si>
  <si>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</si>
  <si>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</si>
  <si>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</si>
  <si>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</si>
  <si>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</si>
  <si>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</si>
  <si>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</si>
  <si>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</si>
  <si>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</si>
  <si>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</si>
  <si>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</si>
  <si>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</si>
  <si>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</si>
  <si>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</si>
  <si>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</si>
  <si>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</si>
  <si>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</si>
  <si>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</si>
  <si>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</si>
  <si>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</si>
  <si>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</si>
  <si>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</si>
  <si>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</si>
  <si>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</si>
  <si>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</si>
  <si>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</si>
  <si>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</si>
  <si>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</si>
  <si>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</si>
  <si>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</si>
  <si>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</si>
  <si>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</si>
  <si>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</si>
  <si>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</si>
  <si>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</si>
  <si>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</si>
  <si>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</si>
  <si>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</si>
  <si>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</si>
  <si>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</si>
  <si>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</si>
  <si>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</si>
  <si>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</si>
  <si>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</si>
  <si>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</si>
  <si>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</si>
  <si>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</si>
  <si>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</si>
  <si>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</si>
  <si>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</si>
  <si>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</si>
  <si>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</si>
  <si>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</si>
  <si>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</si>
  <si>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</si>
  <si>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</si>
  <si>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</si>
  <si>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</si>
  <si>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</si>
  <si>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</si>
  <si>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</si>
  <si>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</si>
  <si>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</si>
  <si>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</si>
  <si>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</si>
  <si>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</si>
  <si>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</si>
  <si>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</si>
  <si>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</si>
  <si>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</si>
  <si>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</si>
  <si>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</si>
  <si>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</si>
  <si>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</si>
  <si>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</si>
  <si>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</si>
  <si>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</si>
  <si>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</si>
  <si>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</si>
  <si>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</si>
  <si>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</si>
  <si>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</si>
  <si>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</si>
  <si>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</si>
  <si>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</si>
  <si>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</si>
  <si>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</si>
  <si>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</si>
  <si>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</si>
  <si>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</si>
  <si>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</si>
  <si>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</si>
  <si>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</si>
  <si>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</si>
  <si>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</si>
  <si>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</si>
  <si>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</si>
  <si>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</si>
  <si>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</si>
  <si>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</si>
  <si>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</si>
  <si>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</si>
  <si>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</si>
  <si>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</si>
  <si>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</si>
  <si>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</si>
  <si>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</si>
  <si>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</si>
  <si>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</si>
  <si>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</si>
  <si>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</si>
  <si>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</si>
  <si>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</si>
  <si>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</si>
  <si>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</si>
  <si>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</si>
  <si>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</si>
  <si>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</si>
  <si>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</si>
  <si>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</si>
  <si>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</si>
  <si>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</si>
  <si>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</si>
  <si>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</si>
  <si>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</si>
  <si>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</si>
  <si>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</si>
  <si>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</si>
  <si>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</si>
  <si>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</si>
  <si>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</si>
  <si>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</si>
  <si>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</si>
  <si>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</si>
  <si>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</si>
  <si>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</si>
  <si>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</si>
  <si>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</si>
  <si>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</si>
  <si>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</si>
  <si>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</si>
  <si>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</si>
  <si>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</si>
  <si>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</si>
  <si>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</si>
  <si>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</si>
  <si>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</si>
  <si>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</si>
  <si>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</si>
  <si>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</si>
  <si>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</si>
  <si>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</si>
  <si>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</si>
  <si>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</si>
  <si>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</si>
  <si>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</si>
  <si>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</si>
  <si>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</si>
  <si>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</si>
  <si>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</si>
  <si>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</si>
  <si>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</si>
  <si>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</si>
  <si>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</si>
  <si>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</si>
  <si>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</si>
  <si>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</si>
  <si>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</si>
  <si>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</si>
  <si>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</si>
  <si>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</si>
  <si>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</si>
  <si>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</si>
  <si>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</si>
  <si>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</si>
  <si>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</si>
  <si>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</si>
  <si>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</si>
  <si>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</si>
  <si>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</si>
  <si>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</si>
  <si>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</si>
  <si>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</si>
  <si>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</si>
  <si>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</si>
  <si>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</si>
  <si>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</si>
  <si>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</si>
  <si>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</si>
  <si>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</si>
  <si>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</si>
  <si>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</si>
  <si>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</si>
  <si>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</si>
  <si>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</si>
  <si>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</si>
  <si>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</si>
  <si>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</si>
  <si>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</si>
  <si>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</si>
  <si>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</si>
  <si>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</si>
  <si>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</si>
  <si>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</si>
  <si>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</si>
  <si>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</si>
  <si>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</si>
  <si>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</si>
  <si>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</si>
  <si>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</si>
  <si>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</si>
  <si>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</si>
  <si>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</si>
  <si>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</si>
  <si>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</si>
  <si>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</si>
  <si>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</si>
  <si>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</si>
  <si>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</si>
  <si>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</si>
  <si>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</si>
  <si>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</si>
  <si>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</si>
  <si>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</si>
  <si>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</si>
  <si>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</si>
  <si>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</si>
  <si>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</si>
  <si>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</si>
  <si>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</si>
  <si>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</si>
  <si>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</si>
  <si>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</si>
  <si>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</si>
  <si>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</si>
  <si>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</si>
  <si>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</si>
  <si>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</si>
  <si>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</si>
  <si>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</si>
  <si>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</si>
  <si>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</si>
  <si>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</si>
  <si>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</si>
  <si>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</si>
  <si>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</si>
  <si>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</si>
  <si>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</si>
  <si>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</si>
  <si>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</si>
  <si>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</si>
  <si>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</si>
  <si>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</si>
  <si>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</si>
  <si>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</si>
  <si>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</si>
  <si>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</si>
  <si>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</si>
  <si>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</si>
  <si>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</si>
  <si>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</si>
  <si>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</si>
  <si>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</si>
  <si>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</si>
  <si>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</si>
  <si>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</si>
  <si>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</si>
  <si>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</si>
  <si>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</si>
  <si>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</si>
  <si>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</si>
  <si>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</si>
  <si>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</si>
  <si>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</si>
  <si>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</si>
  <si>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</si>
  <si>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</si>
  <si>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</si>
  <si>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</si>
  <si>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</si>
  <si>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</si>
  <si>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</si>
  <si>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</si>
  <si>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</si>
  <si>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</si>
  <si>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</si>
  <si>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</si>
  <si>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</si>
  <si>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</si>
  <si>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</si>
  <si>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</si>
  <si>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</si>
  <si>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</si>
  <si>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</si>
  <si>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</si>
  <si>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</si>
  <si>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</si>
  <si>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</si>
  <si>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</si>
  <si>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</si>
  <si>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</si>
  <si>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</si>
  <si>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</si>
  <si>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</si>
  <si>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</si>
  <si>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</si>
  <si>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</si>
  <si>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</si>
  <si>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</si>
  <si>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</si>
  <si>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</si>
  <si>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</si>
  <si>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</si>
  <si>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</si>
  <si>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</si>
  <si>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</si>
  <si>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</si>
  <si>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</si>
  <si>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</si>
  <si>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</si>
  <si>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</si>
  <si>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</si>
  <si>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</si>
  <si>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</si>
  <si>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</si>
  <si>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</si>
  <si>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</si>
  <si>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</si>
  <si>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</si>
  <si>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</si>
  <si>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</si>
  <si>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</si>
  <si>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</si>
  <si>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</si>
  <si>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</si>
  <si>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</si>
  <si>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</si>
  <si>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</si>
  <si>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</si>
  <si>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</si>
  <si>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</si>
  <si>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</si>
  <si>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</si>
  <si>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</si>
  <si>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</si>
  <si>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</si>
  <si>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</si>
  <si>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</si>
  <si>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</si>
  <si>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</si>
  <si>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</si>
  <si>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</si>
  <si>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</si>
  <si>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</si>
  <si>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</si>
  <si>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</si>
  <si>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</si>
  <si>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</si>
  <si>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</si>
  <si>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</si>
  <si>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</si>
  <si>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</si>
  <si>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</si>
  <si>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</si>
  <si>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</si>
  <si>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</si>
  <si>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</si>
  <si>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</si>
  <si>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</si>
  <si>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</si>
  <si>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</si>
  <si>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</si>
  <si>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</si>
  <si>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</si>
  <si>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</si>
  <si>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</si>
  <si>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</si>
  <si>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</si>
  <si>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</si>
  <si>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</si>
  <si>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</si>
  <si>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</si>
  <si>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</si>
  <si>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</si>
  <si>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</si>
  <si>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</si>
  <si>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</si>
  <si>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</si>
  <si>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</si>
  <si>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</si>
  <si>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</si>
  <si>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</si>
  <si>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</si>
  <si>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</si>
  <si>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</si>
  <si>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</si>
  <si>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</si>
  <si>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</si>
  <si>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</si>
  <si>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</si>
  <si>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</si>
  <si>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</si>
  <si>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</si>
  <si>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</si>
  <si>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</si>
  <si>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</si>
  <si>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</si>
  <si>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</si>
  <si>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</si>
  <si>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</si>
  <si>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</si>
  <si>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</si>
  <si>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</si>
  <si>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</si>
  <si>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</si>
  <si>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</si>
  <si>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</si>
  <si>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</si>
  <si>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</si>
  <si>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</si>
  <si>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</si>
  <si>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</si>
  <si>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</si>
  <si>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</si>
  <si>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</si>
  <si>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</si>
  <si>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</si>
  <si>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</si>
  <si>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</si>
  <si>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</si>
  <si>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</si>
  <si>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</si>
  <si>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</si>
  <si>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</si>
  <si>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</si>
  <si>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</si>
  <si>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</si>
  <si>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</si>
  <si>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</si>
  <si>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</si>
  <si>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</si>
  <si>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</si>
  <si>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</si>
  <si>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</si>
  <si>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</si>
  <si>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</si>
  <si>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</si>
  <si>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</si>
  <si>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</si>
  <si>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</si>
  <si>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</si>
  <si>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</si>
  <si>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</si>
  <si>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</si>
  <si>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</si>
  <si>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</si>
  <si>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</si>
  <si>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</si>
  <si>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</si>
  <si>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</si>
  <si>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</si>
  <si>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</si>
  <si>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</si>
  <si>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</si>
  <si>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</si>
  <si>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</si>
  <si>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</si>
  <si>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</si>
  <si>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</si>
  <si>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</si>
  <si>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</si>
  <si>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</si>
  <si>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</si>
  <si>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</si>
  <si>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</si>
  <si>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</si>
  <si>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</si>
  <si>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</si>
  <si>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</si>
  <si>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</si>
  <si>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</si>
  <si>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</si>
  <si>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</si>
  <si>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</si>
  <si>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</si>
  <si>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</si>
  <si>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</si>
  <si>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</si>
  <si>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</si>
  <si>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</si>
  <si>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</si>
  <si>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</si>
  <si>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</si>
  <si>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</si>
  <si>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</si>
  <si>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</si>
  <si>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</si>
  <si>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</si>
  <si>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</si>
  <si>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</si>
  <si>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</si>
  <si>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</si>
  <si>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</si>
  <si>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</si>
  <si>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</si>
  <si>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</si>
  <si>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</si>
  <si>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</si>
  <si>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</si>
  <si>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</si>
  <si>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</si>
  <si>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</si>
  <si>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</si>
  <si>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</si>
  <si>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</si>
  <si>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</si>
  <si>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</si>
  <si>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</si>
  <si>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</si>
  <si>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</si>
  <si>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</si>
  <si>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</si>
  <si>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</si>
  <si>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</si>
  <si>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</si>
  <si>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</si>
  <si>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</si>
  <si>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</si>
  <si>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</si>
  <si>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</si>
  <si>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</si>
  <si>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</si>
  <si>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</si>
  <si>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</si>
  <si>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</si>
  <si>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</si>
  <si>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</si>
  <si>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</si>
  <si>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</si>
  <si>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</si>
  <si>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</si>
  <si>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</si>
  <si>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</si>
  <si>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</si>
  <si>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</si>
  <si>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</si>
  <si>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</si>
  <si>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</si>
  <si>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</si>
  <si>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</si>
  <si>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</si>
  <si>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</si>
  <si>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</si>
  <si>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</si>
  <si>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</si>
  <si>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</si>
  <si>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</si>
  <si>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</si>
  <si>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</si>
  <si>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</si>
  <si>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</si>
  <si>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</si>
  <si>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</si>
  <si>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</si>
  <si>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</si>
  <si>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</si>
  <si>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</si>
  <si>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</si>
  <si>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</si>
  <si>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</si>
  <si>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</si>
  <si>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</si>
  <si>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</si>
  <si>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</si>
  <si>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</si>
  <si>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</si>
  <si>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</si>
  <si>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</si>
  <si>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</si>
  <si>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</si>
  <si>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</si>
  <si>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</si>
  <si>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</si>
  <si>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</si>
  <si>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</si>
  <si>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</si>
  <si>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</si>
  <si>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</si>
  <si>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</si>
  <si>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</si>
  <si>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</si>
  <si>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</si>
  <si>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</si>
  <si>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</si>
  <si>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</si>
  <si>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</si>
  <si>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</si>
  <si>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</si>
  <si>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</si>
  <si>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</si>
  <si>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</si>
  <si>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</si>
  <si>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</si>
  <si>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</si>
  <si>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</si>
  <si>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</si>
  <si>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</si>
  <si>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</si>
  <si>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</si>
  <si>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</si>
  <si>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</si>
  <si>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</si>
  <si>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</si>
  <si>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</si>
  <si>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</si>
  <si>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</si>
  <si>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</si>
  <si>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</si>
  <si>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</si>
  <si>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</si>
  <si>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</si>
  <si>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</si>
  <si>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</si>
  <si>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</si>
  <si>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</si>
  <si>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</si>
  <si>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</si>
  <si>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</si>
  <si>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</si>
  <si>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</si>
  <si>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</si>
  <si>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</si>
  <si>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</si>
  <si>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</si>
  <si>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</si>
  <si>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</si>
  <si>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</si>
  <si>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</si>
  <si>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</si>
  <si>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</si>
  <si>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</si>
  <si>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</si>
  <si>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</si>
  <si>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</si>
  <si>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</si>
  <si>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</si>
  <si>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</si>
  <si>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</si>
  <si>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</si>
  <si>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</si>
  <si>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</si>
  <si>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</si>
  <si>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</si>
  <si>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</si>
  <si>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</si>
  <si>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</si>
  <si>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</si>
  <si>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</si>
  <si>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</si>
  <si>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</si>
  <si>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</si>
  <si>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</si>
  <si>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</si>
  <si>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</si>
  <si>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</si>
  <si>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</si>
  <si>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</si>
  <si>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</si>
  <si>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</si>
  <si>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</si>
  <si>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</si>
  <si>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</si>
  <si>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</si>
  <si>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</si>
  <si>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</si>
  <si>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</si>
  <si>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</si>
  <si>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</si>
  <si>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</si>
  <si>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</si>
  <si>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</si>
  <si>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</si>
  <si>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</si>
  <si>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</si>
  <si>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</si>
  <si>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11-0662-2020</t>
  </si>
  <si>
    <t>25-18-2020-225</t>
  </si>
  <si>
    <t xml:space="preserve">prestar los servicios de educacion inicial en el Marco de la antencion integral  en CDI </t>
  </si>
  <si>
    <t>11-0468-2019</t>
  </si>
  <si>
    <t>25-18-2019-13</t>
  </si>
  <si>
    <t>25-18-2018-491</t>
  </si>
  <si>
    <t>25-18-2012-905</t>
  </si>
  <si>
    <t>atender a la primera infancia en el marco de cero a siempre</t>
  </si>
  <si>
    <t>atender niños y niñas menres de 5 años hasta el ingreso a transicion</t>
  </si>
  <si>
    <t>25-18-2012-542</t>
  </si>
  <si>
    <t>25-18-2015-236</t>
  </si>
  <si>
    <t>25-18-2016-1133</t>
  </si>
  <si>
    <t xml:space="preserve">CLEMENCIA VILLAMIL LEITON </t>
  </si>
  <si>
    <t xml:space="preserve">CLEMENCIA CLARA VILLAMIL LEITON </t>
  </si>
  <si>
    <t xml:space="preserve">AVENIDA CARRERA 68 No 30-15 sur </t>
  </si>
  <si>
    <t>directora@fundacionsocialporbogota.org</t>
  </si>
  <si>
    <t>3505989744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</si>
</sst>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01" zoomScale="85" zoomScaleNormal="85" zoomScaleSheetLayoutView="40" zoomScalePageLayoutView="40" workbookViewId="0">
      <selection activeCell="H213" sqref="H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c r="D15" s="35"/>
      <c r="E15" s="35"/>
      <c r="F15" s="5"/>
      <c r="G15" s="32" t="s">
        <v>1168</v>
      </c>
      <c r="H15" s="102"/>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800073674</v>
      </c>
      <c r="C20" s="5"/>
      <c r="D20" s="73"/>
      <c r="E20" s="5"/>
      <c r="F20" s="5"/>
      <c r="G20" s="5"/>
      <c r="H20" s="241"/>
      <c r="I20" s="147" t="s">
        <v>1156</v>
      </c>
      <c r="J20" s="148" t="s">
        <v>59</v>
      </c>
      <c r="K20" s="149"/>
      <c r="L20" s="150"/>
      <c r="M20" s="150"/>
      <c r="N20" s="133">
        <f>+(M20-L20)/30</f>
        <v>0</v>
      </c>
      <c r="O20" s="136"/>
      <c r="U20" s="132"/>
      <c r="V20" s="104">
        <f ca="1">NOW()</f>
        <v>44187.669034143517</v>
      </c>
      <c r="W20" s="104">
        <f ca="1">NOW()</f>
        <v>44187.669034143517</v>
      </c>
    </row>
    <row r="21" spans="1:23" ht="30" customHeight="1" outlineLevel="1" x14ac:dyDescent="0.25">
      <c r="A21" s="9"/>
      <c r="B21" s="71"/>
      <c r="C21" s="5"/>
      <c r="D21" s="5"/>
      <c r="E21" s="5"/>
      <c r="F21" s="5"/>
      <c r="G21" s="5"/>
      <c r="H21" s="70"/>
      <c r="I21" s="147" t="s">
        <v>516</v>
      </c>
      <c r="J21" s="148" t="s">
        <v>598</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6" t="e">
        <f>VLOOKUP(B20,EAS!A2:B1439,2,0)</f>
        <v>#N/A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2678</v>
      </c>
      <c r="E48" s="143">
        <v>43890</v>
      </c>
      <c r="F48" s="143">
        <v>44196</v>
      </c>
      <c r="G48" s="158">
        <f>IF(AND(E48&lt;&gt;"",F48&lt;&gt;""),((F48-E48)/30),"")</f>
        <v>10.199999999999999</v>
      </c>
      <c r="H48" s="113" t="s">
        <v>2679</v>
      </c>
      <c r="I48" s="112" t="s">
        <v>516</v>
      </c>
      <c r="J48" s="112" t="s">
        <v>598</v>
      </c>
      <c r="K48" s="115">
        <v>405412110</v>
      </c>
      <c r="L48" s="114"/>
      <c r="M48" s="116"/>
      <c r="N48" s="114"/>
      <c r="O48" s="114" t="s">
        <v>26</v>
      </c>
      <c r="P48" s="78"/>
    </row>
    <row r="49" spans="1:16" s="6" customFormat="1" ht="24.75" customHeight="1" x14ac:dyDescent="0.25">
      <c r="A49" s="141">
        <v>2</v>
      </c>
      <c r="B49" s="120" t="s">
        <v>2676</v>
      </c>
      <c r="C49" s="122" t="s">
        <v>31</v>
      </c>
      <c r="D49" s="109" t="s">
        <v>2677</v>
      </c>
      <c r="E49" s="143">
        <v>43889</v>
      </c>
      <c r="F49" s="143">
        <v>44196</v>
      </c>
      <c r="G49" s="158">
        <f t="shared" ref="G49:G50" si="2">IF(AND(E49&lt;&gt;"",F49&lt;&gt;""),((F49-E49)/30),"")</f>
        <v>10.233333333333333</v>
      </c>
      <c r="H49" s="120" t="s">
        <v>2679</v>
      </c>
      <c r="I49" s="112" t="s">
        <v>1156</v>
      </c>
      <c r="J49" s="112" t="s">
        <v>59</v>
      </c>
      <c r="K49" s="115">
        <v>337845925</v>
      </c>
      <c r="L49" s="114"/>
      <c r="M49" s="116"/>
      <c r="N49" s="114"/>
      <c r="O49" s="114"/>
      <c r="P49" s="78"/>
    </row>
    <row r="50" spans="1:16" s="6" customFormat="1" ht="24.75" customHeight="1" x14ac:dyDescent="0.25">
      <c r="A50" s="141">
        <v>3</v>
      </c>
      <c r="B50" s="120" t="s">
        <v>2676</v>
      </c>
      <c r="C50" s="122" t="s">
        <v>31</v>
      </c>
      <c r="D50" s="109" t="s">
        <v>2680</v>
      </c>
      <c r="E50" s="143">
        <v>43483</v>
      </c>
      <c r="F50" s="143">
        <v>43819</v>
      </c>
      <c r="G50" s="158">
        <f t="shared" si="2"/>
        <v>11.2</v>
      </c>
      <c r="H50" s="120" t="s">
        <v>2679</v>
      </c>
      <c r="I50" s="119" t="s">
        <v>1156</v>
      </c>
      <c r="J50" s="119" t="s">
        <v>59</v>
      </c>
      <c r="K50" s="115">
        <v>237837360</v>
      </c>
      <c r="L50" s="114"/>
      <c r="M50" s="116"/>
      <c r="N50" s="114"/>
      <c r="O50" s="114"/>
      <c r="P50" s="78"/>
    </row>
    <row r="51" spans="1:16" s="6" customFormat="1" ht="24.75" customHeight="1" outlineLevel="1" x14ac:dyDescent="0.25">
      <c r="A51" s="141">
        <v>4</v>
      </c>
      <c r="B51" s="120" t="s">
        <v>2676</v>
      </c>
      <c r="C51" s="122" t="s">
        <v>31</v>
      </c>
      <c r="D51" s="119" t="s">
        <v>2681</v>
      </c>
      <c r="E51" s="143">
        <v>43484</v>
      </c>
      <c r="F51" s="143">
        <v>43819</v>
      </c>
      <c r="G51" s="158">
        <f t="shared" ref="G51:G107" si="3">IF(AND(E51&lt;&gt;"",F51&lt;&gt;""),((F51-E51)/30),"")</f>
        <v>11.166666666666666</v>
      </c>
      <c r="H51" s="120" t="s">
        <v>2679</v>
      </c>
      <c r="I51" s="119" t="s">
        <v>516</v>
      </c>
      <c r="J51" s="119" t="s">
        <v>598</v>
      </c>
      <c r="K51" s="121">
        <v>291112978</v>
      </c>
      <c r="L51" s="114"/>
      <c r="M51" s="116"/>
      <c r="N51" s="114"/>
      <c r="O51" s="114"/>
      <c r="P51" s="78"/>
    </row>
    <row r="52" spans="1:16" s="7" customFormat="1" ht="24.75" customHeight="1" outlineLevel="1" x14ac:dyDescent="0.25">
      <c r="A52" s="142">
        <v>5</v>
      </c>
      <c r="B52" s="120" t="s">
        <v>2676</v>
      </c>
      <c r="C52" s="122" t="s">
        <v>31</v>
      </c>
      <c r="D52" s="109" t="s">
        <v>2682</v>
      </c>
      <c r="E52" s="143">
        <v>43114</v>
      </c>
      <c r="F52" s="143">
        <v>43434</v>
      </c>
      <c r="G52" s="158">
        <f t="shared" si="3"/>
        <v>10.666666666666666</v>
      </c>
      <c r="H52" s="120" t="s">
        <v>2679</v>
      </c>
      <c r="I52" s="119" t="s">
        <v>516</v>
      </c>
      <c r="J52" s="119" t="s">
        <v>598</v>
      </c>
      <c r="K52" s="115">
        <v>331507200</v>
      </c>
      <c r="L52" s="114"/>
      <c r="M52" s="116"/>
      <c r="N52" s="114"/>
      <c r="O52" s="114"/>
      <c r="P52" s="79"/>
    </row>
    <row r="53" spans="1:16" s="7" customFormat="1" ht="24.75" customHeight="1" outlineLevel="1" x14ac:dyDescent="0.25">
      <c r="A53" s="142">
        <v>6</v>
      </c>
      <c r="B53" s="120" t="s">
        <v>2676</v>
      </c>
      <c r="C53" s="122" t="s">
        <v>31</v>
      </c>
      <c r="D53" s="109" t="s">
        <v>2683</v>
      </c>
      <c r="E53" s="143">
        <v>41262</v>
      </c>
      <c r="F53" s="143">
        <v>42004</v>
      </c>
      <c r="G53" s="158">
        <f t="shared" si="3"/>
        <v>24.733333333333334</v>
      </c>
      <c r="H53" s="118" t="s">
        <v>2684</v>
      </c>
      <c r="I53" s="119" t="s">
        <v>516</v>
      </c>
      <c r="J53" s="119" t="s">
        <v>598</v>
      </c>
      <c r="K53" s="115">
        <v>1328421732</v>
      </c>
      <c r="L53" s="114"/>
      <c r="M53" s="116"/>
      <c r="N53" s="114"/>
      <c r="O53" s="114" t="s">
        <v>26</v>
      </c>
      <c r="P53" s="79"/>
    </row>
    <row r="54" spans="1:16" s="7" customFormat="1" ht="24.75" customHeight="1" outlineLevel="1" x14ac:dyDescent="0.25">
      <c r="A54" s="142">
        <v>7</v>
      </c>
      <c r="B54" s="120" t="s">
        <v>2676</v>
      </c>
      <c r="C54" s="122" t="s">
        <v>31</v>
      </c>
      <c r="D54" s="109" t="s">
        <v>2687</v>
      </c>
      <c r="E54" s="143">
        <v>42040</v>
      </c>
      <c r="F54" s="143">
        <v>42369</v>
      </c>
      <c r="G54" s="158">
        <f t="shared" si="3"/>
        <v>10.966666666666667</v>
      </c>
      <c r="H54" s="118" t="s">
        <v>2685</v>
      </c>
      <c r="I54" s="119" t="s">
        <v>516</v>
      </c>
      <c r="J54" s="119" t="s">
        <v>598</v>
      </c>
      <c r="K54" s="117">
        <v>602254052</v>
      </c>
      <c r="L54" s="114"/>
      <c r="M54" s="116"/>
      <c r="N54" s="114"/>
      <c r="O54" s="122" t="s">
        <v>26</v>
      </c>
      <c r="P54" s="79"/>
    </row>
    <row r="55" spans="1:16" s="7" customFormat="1" ht="24.75" customHeight="1" outlineLevel="1" x14ac:dyDescent="0.25">
      <c r="A55" s="142">
        <v>8</v>
      </c>
      <c r="B55" s="120" t="s">
        <v>2676</v>
      </c>
      <c r="C55" s="122" t="s">
        <v>31</v>
      </c>
      <c r="D55" s="109" t="s">
        <v>2686</v>
      </c>
      <c r="E55" s="143">
        <v>41099</v>
      </c>
      <c r="F55" s="143">
        <v>41273</v>
      </c>
      <c r="G55" s="158">
        <f t="shared" si="3"/>
        <v>5.8</v>
      </c>
      <c r="H55" s="118" t="s">
        <v>2685</v>
      </c>
      <c r="I55" s="119" t="s">
        <v>516</v>
      </c>
      <c r="J55" s="119" t="s">
        <v>598</v>
      </c>
      <c r="K55" s="117">
        <v>334657008</v>
      </c>
      <c r="L55" s="114"/>
      <c r="M55" s="116"/>
      <c r="N55" s="114"/>
      <c r="O55" s="122" t="s">
        <v>26</v>
      </c>
      <c r="P55" s="79"/>
    </row>
    <row r="56" spans="1:16" s="7" customFormat="1" ht="24.75" customHeight="1" outlineLevel="1" x14ac:dyDescent="0.25">
      <c r="A56" s="142">
        <v>9</v>
      </c>
      <c r="B56" s="120" t="s">
        <v>2676</v>
      </c>
      <c r="C56" s="122" t="s">
        <v>31</v>
      </c>
      <c r="D56" s="109" t="s">
        <v>2688</v>
      </c>
      <c r="E56" s="143">
        <v>42719</v>
      </c>
      <c r="F56" s="143">
        <v>43084</v>
      </c>
      <c r="G56" s="158">
        <f t="shared" si="3"/>
        <v>12.166666666666666</v>
      </c>
      <c r="H56" s="118" t="s">
        <v>2685</v>
      </c>
      <c r="I56" s="119" t="s">
        <v>516</v>
      </c>
      <c r="J56" s="119" t="s">
        <v>598</v>
      </c>
      <c r="K56" s="117">
        <v>328399011</v>
      </c>
      <c r="L56" s="114"/>
      <c r="M56" s="116"/>
      <c r="N56" s="114"/>
      <c r="O56" s="114"/>
      <c r="P56" s="79"/>
    </row>
    <row r="57" spans="1:16" s="7" customFormat="1" ht="24.75" customHeight="1" outlineLevel="1" x14ac:dyDescent="0.25">
      <c r="A57" s="142">
        <v>10</v>
      </c>
      <c r="B57" s="120"/>
      <c r="C57" s="122"/>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120"/>
      <c r="C58" s="122"/>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120"/>
      <c r="C59" s="122"/>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120"/>
      <c r="C60" s="122"/>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120"/>
      <c r="C61" s="122"/>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120"/>
      <c r="C62" s="122"/>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120"/>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3" t="s">
        <v>9</v>
      </c>
      <c r="J112" s="19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2678</v>
      </c>
      <c r="E114" s="143">
        <v>43890</v>
      </c>
      <c r="F114" s="143">
        <v>44196</v>
      </c>
      <c r="G114" s="158">
        <f>IF(AND(E114&lt;&gt;"",F114&lt;&gt;""),((F114-E114)/30),"")</f>
        <v>10.199999999999999</v>
      </c>
      <c r="H114" s="120" t="s">
        <v>2679</v>
      </c>
      <c r="I114" s="119" t="s">
        <v>516</v>
      </c>
      <c r="J114" s="119" t="s">
        <v>598</v>
      </c>
      <c r="K114" s="121">
        <v>405412110</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25">
      <c r="A115" s="141">
        <v>2</v>
      </c>
      <c r="B115" s="159" t="s">
        <v>2665</v>
      </c>
      <c r="C115" s="161" t="s">
        <v>31</v>
      </c>
      <c r="D115" s="119" t="s">
        <v>2677</v>
      </c>
      <c r="E115" s="143">
        <v>43889</v>
      </c>
      <c r="F115" s="143">
        <v>44196</v>
      </c>
      <c r="G115" s="158">
        <f t="shared" ref="G115:G116" si="4">IF(AND(E115&lt;&gt;"",F115&lt;&gt;""),((F115-E115)/30),"")</f>
        <v>10.233333333333333</v>
      </c>
      <c r="H115" s="120" t="s">
        <v>2679</v>
      </c>
      <c r="I115" s="119" t="s">
        <v>1156</v>
      </c>
      <c r="J115" s="119" t="s">
        <v>59</v>
      </c>
      <c r="K115" s="121">
        <v>337845925</v>
      </c>
      <c r="L115" s="100" t="e">
        <f>+IF(AND(K115&gt;0,O115="Ejecución"),(K115/877802)*Tabla28[[#This Row],[% participación]],IF(AND(K115&gt;0,O115&lt;&gt;"Ejecución"),"-",""))</f>
        <v>#VALUE!</v>
      </c>
      <c r="M115" s="65"/>
      <c r="N115" s="171" t="str">
        <f>+IF(M118="No",1,IF(M118="Si","Ingrese %",""))</f>
        <v/>
      </c>
      <c r="O115" s="160" t="s">
        <v>1150</v>
      </c>
      <c r="P115" s="78"/>
    </row>
    <row r="116" spans="1:16" s="6" customFormat="1" ht="24.75" customHeight="1" x14ac:dyDescent="0.25">
      <c r="A116" s="141">
        <v>3</v>
      </c>
      <c r="B116" s="159" t="s">
        <v>2665</v>
      </c>
      <c r="C116" s="161" t="s">
        <v>31</v>
      </c>
      <c r="D116" s="119" t="s">
        <v>2680</v>
      </c>
      <c r="E116" s="143">
        <v>43483</v>
      </c>
      <c r="F116" s="143">
        <v>43819</v>
      </c>
      <c r="G116" s="158">
        <f t="shared" si="4"/>
        <v>11.2</v>
      </c>
      <c r="H116" s="120" t="s">
        <v>2679</v>
      </c>
      <c r="I116" s="119" t="s">
        <v>1156</v>
      </c>
      <c r="J116" s="119" t="s">
        <v>59</v>
      </c>
      <c r="K116" s="121">
        <v>237837360</v>
      </c>
      <c r="L116" s="100" t="e">
        <f>+IF(AND(K116&gt;0,O116="Ejecución"),(K116/877802)*Tabla28[[#This Row],[% participación]],IF(AND(K116&gt;0,O116&lt;&gt;"Ejecución"),"-",""))</f>
        <v>#VALUE!</v>
      </c>
      <c r="M116" s="65"/>
      <c r="N116" s="171" t="str">
        <f>+IF(M118="No",1,IF(M118="Si","Ingrese %",""))</f>
        <v/>
      </c>
      <c r="O116" s="160" t="s">
        <v>1150</v>
      </c>
      <c r="P116" s="78"/>
    </row>
    <row r="117" spans="1:16" s="6" customFormat="1" ht="24.75" customHeight="1" outlineLevel="1" x14ac:dyDescent="0.25">
      <c r="A117" s="141">
        <v>4</v>
      </c>
      <c r="B117" s="159" t="s">
        <v>2665</v>
      </c>
      <c r="C117" s="161" t="s">
        <v>31</v>
      </c>
      <c r="D117" s="119" t="s">
        <v>2681</v>
      </c>
      <c r="E117" s="143">
        <v>43484</v>
      </c>
      <c r="F117" s="143">
        <v>43819</v>
      </c>
      <c r="G117" s="158">
        <f t="shared" ref="G117:G159" si="5">IF(AND(E117&lt;&gt;"",F117&lt;&gt;""),((F117-E117)/30),"")</f>
        <v>11.166666666666666</v>
      </c>
      <c r="H117" s="120" t="s">
        <v>2679</v>
      </c>
      <c r="I117" s="119" t="s">
        <v>516</v>
      </c>
      <c r="J117" s="119" t="s">
        <v>598</v>
      </c>
      <c r="K117" s="121">
        <v>291112978</v>
      </c>
      <c r="L117" s="100" t="e">
        <f>+IF(AND(K117&gt;0,O117="Ejecución"),(K117/877802)*Tabla28[[#This Row],[% participación]],IF(AND(K117&gt;0,O117&lt;&gt;"Ejecución"),"-",""))</f>
        <v>#VALUE!</v>
      </c>
      <c r="M117" s="65"/>
      <c r="N117" s="171" t="str">
        <f>+IF(M118="No",1,IF(M118="Si","Ingrese %",""))</f>
        <v/>
      </c>
      <c r="O117" s="160" t="s">
        <v>1150</v>
      </c>
      <c r="P117" s="78"/>
    </row>
    <row r="118" spans="1:16" s="7" customFormat="1" ht="24.75" customHeight="1" outlineLevel="1" x14ac:dyDescent="0.25">
      <c r="A118" s="142">
        <v>5</v>
      </c>
      <c r="B118" s="159" t="s">
        <v>2665</v>
      </c>
      <c r="C118" s="161" t="s">
        <v>31</v>
      </c>
      <c r="D118" s="119" t="s">
        <v>2682</v>
      </c>
      <c r="E118" s="143">
        <v>43114</v>
      </c>
      <c r="F118" s="143">
        <v>43434</v>
      </c>
      <c r="G118" s="158">
        <f t="shared" si="5"/>
        <v>10.666666666666666</v>
      </c>
      <c r="H118" s="120" t="s">
        <v>2679</v>
      </c>
      <c r="I118" s="119" t="s">
        <v>516</v>
      </c>
      <c r="J118" s="119" t="s">
        <v>598</v>
      </c>
      <c r="K118" s="121">
        <v>331507200</v>
      </c>
      <c r="L118" s="100" t="e">
        <f>+IF(AND(K118&gt;0,O118="Ejecución"),(K118/877802)*Tabla28[[#This Row],[% participación]],IF(AND(K118&gt;0,O118&lt;&gt;"Ejecución"),"-",""))</f>
        <v>#VALUE!</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119" t="s">
        <v>2683</v>
      </c>
      <c r="E119" s="143">
        <v>41262</v>
      </c>
      <c r="F119" s="143">
        <v>42004</v>
      </c>
      <c r="G119" s="158">
        <f t="shared" si="5"/>
        <v>24.733333333333334</v>
      </c>
      <c r="H119" s="118" t="s">
        <v>2684</v>
      </c>
      <c r="I119" s="119" t="s">
        <v>516</v>
      </c>
      <c r="J119" s="119" t="s">
        <v>598</v>
      </c>
      <c r="K119" s="121">
        <v>1328421732</v>
      </c>
      <c r="L119" s="100" t="e">
        <f>+IF(AND(K119&gt;0,O119="Ejecución"),(K119/877802)*Tabla28[[#This Row],[% participación]],IF(AND(K119&gt;0,O119&lt;&gt;"Ejecución"),"-",""))</f>
        <v>#VALUE!</v>
      </c>
      <c r="M119" s="65"/>
      <c r="N119" s="171" t="str">
        <f t="shared" si="6"/>
        <v/>
      </c>
      <c r="O119" s="160" t="s">
        <v>1150</v>
      </c>
      <c r="P119" s="79"/>
    </row>
    <row r="120" spans="1:16" s="7" customFormat="1" ht="24.75" customHeight="1" outlineLevel="1" x14ac:dyDescent="0.25">
      <c r="A120" s="142">
        <v>7</v>
      </c>
      <c r="B120" s="159" t="s">
        <v>2665</v>
      </c>
      <c r="C120" s="161" t="s">
        <v>31</v>
      </c>
      <c r="D120" s="119" t="s">
        <v>2687</v>
      </c>
      <c r="E120" s="143">
        <v>42040</v>
      </c>
      <c r="F120" s="143">
        <v>42369</v>
      </c>
      <c r="G120" s="158">
        <f t="shared" si="5"/>
        <v>10.966666666666667</v>
      </c>
      <c r="H120" s="118" t="s">
        <v>2685</v>
      </c>
      <c r="I120" s="119" t="s">
        <v>516</v>
      </c>
      <c r="J120" s="119" t="s">
        <v>598</v>
      </c>
      <c r="K120" s="117">
        <v>602254052</v>
      </c>
      <c r="L120" s="100" t="e">
        <f>+IF(AND(K120&gt;0,O120="Ejecución"),(K120/877802)*Tabla28[[#This Row],[% participación]],IF(AND(K120&gt;0,O120&lt;&gt;"Ejecución"),"-",""))</f>
        <v>#VALUE!</v>
      </c>
      <c r="M120" s="65"/>
      <c r="N120" s="171" t="str">
        <f t="shared" si="6"/>
        <v/>
      </c>
      <c r="O120" s="160" t="s">
        <v>1150</v>
      </c>
      <c r="P120" s="79"/>
    </row>
    <row r="121" spans="1:16" s="7" customFormat="1" ht="24.75" customHeight="1" outlineLevel="1" x14ac:dyDescent="0.25">
      <c r="A121" s="142">
        <v>8</v>
      </c>
      <c r="B121" s="159" t="s">
        <v>2665</v>
      </c>
      <c r="C121" s="161" t="s">
        <v>31</v>
      </c>
      <c r="D121" s="119" t="s">
        <v>2686</v>
      </c>
      <c r="E121" s="143">
        <v>41099</v>
      </c>
      <c r="F121" s="143">
        <v>41273</v>
      </c>
      <c r="G121" s="158">
        <f t="shared" si="5"/>
        <v>5.8</v>
      </c>
      <c r="H121" s="118" t="s">
        <v>2685</v>
      </c>
      <c r="I121" s="119" t="s">
        <v>516</v>
      </c>
      <c r="J121" s="119" t="s">
        <v>598</v>
      </c>
      <c r="K121" s="117">
        <v>334657008</v>
      </c>
      <c r="L121" s="100" t="e">
        <f>+IF(AND(K121&gt;0,O121="Ejecución"),(K121/877802)*Tabla28[[#This Row],[% participación]],IF(AND(K121&gt;0,O121&lt;&gt;"Ejecución"),"-",""))</f>
        <v>#VALUE!</v>
      </c>
      <c r="M121" s="65"/>
      <c r="N121" s="171" t="str">
        <f t="shared" si="6"/>
        <v/>
      </c>
      <c r="O121" s="160" t="s">
        <v>1150</v>
      </c>
      <c r="P121" s="79"/>
    </row>
    <row r="122" spans="1:16" s="7" customFormat="1" ht="24.75" customHeight="1" outlineLevel="1" x14ac:dyDescent="0.25">
      <c r="A122" s="142">
        <v>9</v>
      </c>
      <c r="B122" s="159" t="s">
        <v>2665</v>
      </c>
      <c r="C122" s="161" t="s">
        <v>31</v>
      </c>
      <c r="D122" s="119" t="s">
        <v>2688</v>
      </c>
      <c r="E122" s="143">
        <v>42719</v>
      </c>
      <c r="F122" s="143">
        <v>43084</v>
      </c>
      <c r="G122" s="158">
        <f t="shared" si="5"/>
        <v>12.166666666666666</v>
      </c>
      <c r="H122" s="118" t="s">
        <v>2685</v>
      </c>
      <c r="I122" s="119" t="s">
        <v>516</v>
      </c>
      <c r="J122" s="119" t="s">
        <v>598</v>
      </c>
      <c r="K122" s="117">
        <v>328399011</v>
      </c>
      <c r="L122" s="100" t="e">
        <f>+IF(AND(K122&gt;0,O122="Ejecución"),(K122/877802)*Tabla28[[#This Row],[% participación]],IF(AND(K122&gt;0,O122&lt;&gt;"Ejecución"),"-",""))</f>
        <v>#VALUE!</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2" t="s">
        <v>2658</v>
      </c>
      <c r="C168" s="232"/>
      <c r="D168" s="232"/>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215" t="s">
        <v>2669</v>
      </c>
      <c r="C179" s="215"/>
      <c r="D179" s="215"/>
      <c r="E179" s="169">
        <v>0.02</v>
      </c>
      <c r="F179" s="168"/>
      <c r="G179" s="163" t="str">
        <f>IF(F179&gt;0,SUM(E179+F179),"")</f>
        <v/>
      </c>
      <c r="H179" s="5"/>
      <c r="I179" s="215" t="s">
        <v>2671</v>
      </c>
      <c r="J179" s="215"/>
      <c r="K179" s="215"/>
      <c r="L179" s="215"/>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2" t="s">
        <v>2636</v>
      </c>
      <c r="C192" s="192"/>
      <c r="E192" s="5" t="s">
        <v>20</v>
      </c>
      <c r="H192" s="26" t="s">
        <v>24</v>
      </c>
      <c r="J192" s="5" t="s">
        <v>2637</v>
      </c>
      <c r="K192" s="5"/>
      <c r="M192" s="5"/>
      <c r="N192" s="5"/>
      <c r="O192" s="8"/>
      <c r="Q192" s="152"/>
      <c r="R192" s="153"/>
      <c r="S192" s="153"/>
      <c r="T192" s="152"/>
    </row>
    <row r="193" spans="1:18" x14ac:dyDescent="0.25">
      <c r="A193" s="9"/>
      <c r="C193" s="123">
        <v>44076</v>
      </c>
      <c r="D193" s="5"/>
      <c r="E193" s="124"/>
      <c r="F193" s="5"/>
      <c r="G193" s="5"/>
      <c r="H193" s="145" t="s">
        <v>2689</v>
      </c>
      <c r="J193" s="5"/>
      <c r="K193" s="125">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2690</v>
      </c>
      <c r="D211" s="21"/>
      <c r="G211" s="27" t="s">
        <v>2620</v>
      </c>
      <c r="H211" s="146" t="s">
        <v>2691</v>
      </c>
      <c r="J211" s="27" t="s">
        <v>2622</v>
      </c>
      <c r="K211" s="146" t="s">
        <v>2691</v>
      </c>
      <c r="L211" s="21"/>
      <c r="M211" s="21"/>
      <c r="N211" s="21"/>
      <c r="O211" s="8"/>
    </row>
    <row r="212" spans="1:15" x14ac:dyDescent="0.25">
      <c r="A212" s="9"/>
      <c r="B212" s="27" t="s">
        <v>2619</v>
      </c>
      <c r="C212" s="145"/>
      <c r="D212" s="21"/>
      <c r="G212" s="27" t="s">
        <v>2621</v>
      </c>
      <c r="H212" s="146" t="s">
        <v>2693</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ADMINISTRATIVO</cp:lastModifiedBy>
  <cp:lastPrinted>2020-11-20T15:12:35Z</cp:lastPrinted>
  <dcterms:created xsi:type="dcterms:W3CDTF">2020-10-14T21:57:42Z</dcterms:created>
  <dcterms:modified xsi:type="dcterms:W3CDTF">2020-12-22T21:04:12Z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