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F:\MILDREY TODO 2020\LICITACIONES ICBF 2020- 2021\"/>
    </mc:Choice>
  </mc:AlternateContent>
  <xr:revisionPtr revIDLastSave="0" documentId="13_ncr:1_{371BE9A3-068E-409F-BCF9-21054DF07B63}"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<sst xmlns="http://schemas.openxmlformats.org/spreadsheetml/2006/main" count="3396" uniqueCount="2749">
  <si>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</si>
  <si>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</si>
  <si>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</si>
  <si>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</si>
  <si>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</si>
  <si>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</si>
  <si>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</si>
  <si>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</si>
  <si>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</si>
  <si>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</si>
  <si>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</si>
  <si>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</si>
  <si>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</si>
  <si>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</si>
  <si>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</si>
  <si>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</si>
  <si>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</si>
  <si>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</si>
  <si>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</si>
  <si>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</si>
  <si>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</si>
  <si>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</si>
  <si>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</si>
  <si>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</si>
  <si>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</si>
  <si>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</si>
  <si>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</si>
  <si>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</si>
  <si>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</si>
  <si>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</si>
  <si>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</si>
  <si>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</si>
  <si>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</si>
  <si>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</si>
  <si>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</si>
  <si>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</si>
  <si>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</si>
  <si>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</si>
  <si>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</si>
  <si>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</si>
  <si>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</si>
  <si>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</si>
  <si>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</si>
  <si>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</si>
  <si>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</si>
  <si>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</si>
  <si>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</si>
  <si>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</si>
  <si>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</si>
  <si>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</si>
  <si>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</si>
  <si>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</si>
  <si>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</si>
  <si>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</si>
  <si>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</si>
  <si>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</si>
  <si>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</si>
  <si>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</si>
  <si>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</si>
  <si>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</si>
  <si>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</si>
  <si>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</si>
  <si>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</si>
  <si>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</si>
  <si>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</si>
  <si>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</si>
  <si>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</si>
  <si>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</si>
  <si>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</si>
  <si>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</si>
  <si>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</si>
  <si>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</si>
  <si>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</si>
  <si>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</si>
  <si>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</si>
  <si>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</si>
  <si>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</si>
  <si>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</si>
  <si>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</si>
  <si>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</si>
  <si>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</si>
  <si>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</si>
  <si>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</si>
  <si>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</si>
  <si>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</si>
  <si>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</si>
  <si>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</si>
  <si>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</si>
  <si>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</si>
  <si>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</si>
  <si>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</si>
  <si>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</si>
  <si>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</si>
  <si>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</si>
  <si>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</si>
  <si>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</si>
  <si>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</si>
  <si>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</si>
  <si>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</si>
  <si>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</si>
  <si>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</si>
  <si>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</si>
  <si>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</si>
  <si>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</si>
  <si>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</si>
  <si>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</si>
  <si>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</si>
  <si>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</si>
  <si>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</si>
  <si>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</si>
  <si>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</si>
  <si>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</si>
  <si>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</si>
  <si>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</si>
  <si>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</si>
  <si>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</si>
  <si>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</si>
  <si>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</si>
  <si>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</si>
  <si>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</si>
  <si>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</si>
  <si>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</si>
  <si>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</si>
  <si>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</si>
  <si>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</si>
  <si>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</si>
  <si>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</si>
  <si>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</si>
  <si>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</si>
  <si>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</si>
  <si>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</si>
  <si>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</si>
  <si>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</si>
  <si>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</si>
  <si>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</si>
  <si>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</si>
  <si>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</si>
  <si>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</si>
  <si>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</si>
  <si>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</si>
  <si>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</si>
  <si>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</si>
  <si>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</si>
  <si>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</si>
  <si>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</si>
  <si>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</si>
  <si>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</si>
  <si>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</si>
  <si>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</si>
  <si>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</si>
  <si>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</si>
  <si>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</si>
  <si>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</si>
  <si>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</si>
  <si>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</si>
  <si>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</si>
  <si>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</si>
  <si>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</si>
  <si>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</si>
  <si>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</si>
  <si>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</si>
  <si>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</si>
  <si>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</si>
  <si>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</si>
  <si>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</si>
  <si>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</si>
  <si>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</si>
  <si>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</si>
  <si>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</si>
  <si>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</si>
  <si>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</si>
  <si>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</si>
  <si>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</si>
  <si>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</si>
  <si>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</si>
  <si>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</si>
  <si>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</si>
  <si>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</si>
  <si>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</si>
  <si>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</si>
  <si>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</si>
  <si>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</si>
  <si>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</si>
  <si>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</si>
  <si>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</si>
  <si>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</si>
  <si>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</si>
  <si>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</si>
  <si>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</si>
  <si>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</si>
  <si>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</si>
  <si>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</si>
  <si>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</si>
  <si>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</si>
  <si>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</si>
  <si>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</si>
  <si>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</si>
  <si>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</si>
  <si>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</si>
  <si>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</si>
  <si>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</si>
  <si>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</si>
  <si>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</si>
  <si>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</si>
  <si>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</si>
  <si>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</si>
  <si>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</si>
  <si>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</si>
  <si>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</si>
  <si>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</si>
  <si>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</si>
  <si>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</si>
  <si>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</si>
  <si>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</si>
  <si>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</si>
  <si>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</si>
  <si>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</si>
  <si>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</si>
  <si>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</si>
  <si>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</si>
  <si>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</si>
  <si>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</si>
  <si>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</si>
  <si>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</si>
  <si>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</si>
  <si>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</si>
  <si>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</si>
  <si>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</si>
  <si>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</si>
  <si>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</si>
  <si>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</si>
  <si>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</si>
  <si>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</si>
  <si>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</si>
  <si>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</si>
  <si>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</si>
  <si>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</si>
  <si>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</si>
  <si>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</si>
  <si>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</si>
  <si>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</si>
  <si>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</si>
  <si>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</si>
  <si>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</si>
  <si>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</si>
  <si>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</si>
  <si>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</si>
  <si>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</si>
  <si>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</si>
  <si>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</si>
  <si>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</si>
  <si>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</si>
  <si>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</si>
  <si>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</si>
  <si>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</si>
  <si>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</si>
  <si>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</si>
  <si>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</si>
  <si>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</si>
  <si>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</si>
  <si>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</si>
  <si>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</si>
  <si>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</si>
  <si>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</si>
  <si>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</si>
  <si>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</si>
  <si>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</si>
  <si>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</si>
  <si>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</si>
  <si>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</si>
  <si>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</si>
  <si>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</si>
  <si>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</si>
  <si>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</si>
  <si>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</si>
  <si>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</si>
  <si>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</si>
  <si>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</si>
  <si>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</si>
  <si>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</si>
  <si>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</si>
  <si>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</si>
  <si>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</si>
  <si>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</si>
  <si>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</si>
  <si>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</si>
  <si>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</si>
  <si>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</si>
  <si>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</si>
  <si>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</si>
  <si>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</si>
  <si>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</si>
  <si>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</si>
  <si>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</si>
  <si>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</si>
  <si>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</si>
  <si>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</si>
  <si>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</si>
  <si>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</si>
  <si>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</si>
  <si>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</si>
  <si>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</si>
  <si>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</si>
  <si>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</si>
  <si>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</si>
  <si>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</si>
  <si>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</si>
  <si>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</si>
  <si>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</si>
  <si>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</si>
  <si>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</si>
  <si>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</si>
  <si>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</si>
  <si>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</si>
  <si>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</si>
  <si>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</si>
  <si>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</si>
  <si>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</si>
  <si>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</si>
  <si>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</si>
  <si>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</si>
  <si>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</si>
  <si>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</si>
  <si>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</si>
  <si>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</si>
  <si>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</si>
  <si>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</si>
  <si>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</si>
  <si>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</si>
  <si>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</si>
  <si>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</si>
  <si>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</si>
  <si>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</si>
  <si>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</si>
  <si>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</si>
  <si>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</si>
  <si>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</si>
  <si>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</si>
  <si>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</si>
  <si>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</si>
  <si>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</si>
  <si>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</si>
  <si>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</si>
  <si>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</si>
  <si>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</si>
  <si>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</si>
  <si>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</si>
  <si>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</si>
  <si>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</si>
  <si>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</si>
  <si>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</si>
  <si>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</si>
  <si>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</si>
  <si>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</si>
  <si>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</si>
  <si>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</si>
  <si>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</si>
  <si>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</si>
  <si>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</si>
  <si>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</si>
  <si>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</si>
  <si>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</si>
  <si>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</si>
  <si>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</si>
  <si>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</si>
  <si>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</si>
  <si>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</si>
  <si>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</si>
  <si>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</si>
  <si>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</si>
  <si>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</si>
  <si>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</si>
  <si>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</si>
  <si>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</si>
  <si>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</si>
  <si>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</si>
  <si>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</si>
  <si>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</si>
  <si>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</si>
  <si>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</si>
  <si>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</si>
  <si>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</si>
  <si>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</si>
  <si>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</si>
  <si>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</si>
  <si>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</si>
  <si>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</si>
  <si>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</si>
  <si>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</si>
  <si>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</si>
  <si>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</si>
  <si>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</si>
  <si>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</si>
  <si>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</si>
  <si>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</si>
  <si>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</si>
  <si>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</si>
  <si>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</si>
  <si>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</si>
  <si>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</si>
  <si>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</si>
  <si>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</si>
  <si>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</si>
  <si>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</si>
  <si>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</si>
  <si>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</si>
  <si>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</si>
  <si>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</si>
  <si>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</si>
  <si>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</si>
  <si>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</si>
  <si>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</si>
  <si>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</si>
  <si>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</si>
  <si>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</si>
  <si>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</si>
  <si>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</si>
  <si>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</si>
  <si>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</si>
  <si>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</si>
  <si>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</si>
  <si>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</si>
  <si>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</si>
  <si>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</si>
  <si>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</si>
  <si>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</si>
  <si>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</si>
  <si>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</si>
  <si>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</si>
  <si>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</si>
  <si>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</si>
  <si>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</si>
  <si>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</si>
  <si>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</si>
  <si>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</si>
  <si>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</si>
  <si>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</si>
  <si>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</si>
  <si>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</si>
  <si>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</si>
  <si>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</si>
  <si>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</si>
  <si>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</si>
  <si>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</si>
  <si>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</si>
  <si>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</si>
  <si>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</si>
  <si>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</si>
  <si>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</si>
  <si>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</si>
  <si>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</si>
  <si>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</si>
  <si>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</si>
  <si>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</si>
  <si>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</si>
  <si>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</si>
  <si>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</si>
  <si>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</si>
  <si>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</si>
  <si>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</si>
  <si>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</si>
  <si>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</si>
  <si>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</si>
  <si>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</si>
  <si>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</si>
  <si>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</si>
  <si>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</si>
  <si>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</si>
  <si>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</si>
  <si>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</si>
  <si>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</si>
  <si>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</si>
  <si>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</si>
  <si>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</si>
  <si>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</si>
  <si>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</si>
  <si>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</si>
  <si>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</si>
  <si>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</si>
  <si>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</si>
  <si>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</si>
  <si>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</si>
  <si>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</si>
  <si>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</si>
  <si>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</si>
  <si>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</si>
  <si>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</si>
  <si>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</si>
  <si>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</si>
  <si>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</si>
  <si>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</si>
  <si>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</si>
  <si>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</si>
  <si>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</si>
  <si>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</si>
  <si>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</si>
  <si>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</si>
  <si>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</si>
  <si>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</si>
  <si>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</si>
  <si>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</si>
  <si>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</si>
  <si>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</si>
  <si>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</si>
  <si>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</si>
  <si>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</si>
  <si>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</si>
  <si>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</si>
  <si>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</si>
  <si>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</si>
  <si>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</si>
  <si>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</si>
  <si>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</si>
  <si>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</si>
  <si>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</si>
  <si>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</si>
  <si>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</si>
  <si>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</si>
  <si>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</si>
  <si>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</si>
  <si>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</si>
  <si>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</si>
  <si>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</si>
  <si>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</si>
  <si>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</si>
  <si>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</si>
  <si>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</si>
  <si>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</si>
  <si>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</si>
  <si>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</si>
  <si>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</si>
  <si>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</si>
  <si>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</si>
  <si>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</si>
  <si>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</si>
  <si>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</si>
  <si>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</si>
  <si>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</si>
  <si>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</si>
  <si>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</si>
  <si>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</si>
  <si>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</si>
  <si>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</si>
  <si>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</si>
  <si>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</si>
  <si>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</si>
  <si>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</si>
  <si>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</si>
  <si>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</si>
  <si>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</si>
  <si>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</si>
  <si>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</si>
  <si>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</si>
  <si>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</si>
  <si>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</si>
  <si>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</si>
  <si>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</si>
  <si>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</si>
  <si>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</si>
  <si>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</si>
  <si>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</si>
  <si>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</si>
  <si>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</si>
  <si>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</si>
  <si>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</si>
  <si>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</si>
  <si>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</si>
  <si>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</si>
  <si>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</si>
  <si>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</si>
  <si>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</si>
  <si>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</si>
  <si>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</si>
  <si>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</si>
  <si>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</si>
  <si>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</si>
  <si>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</si>
  <si>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</si>
  <si>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</si>
  <si>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</si>
  <si>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</si>
  <si>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</si>
  <si>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</si>
  <si>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</si>
  <si>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</si>
  <si>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</si>
  <si>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</si>
  <si>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</si>
  <si>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</si>
  <si>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</si>
  <si>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</si>
  <si>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</si>
  <si>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</si>
  <si>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</si>
  <si>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</si>
  <si>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</si>
  <si>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</si>
  <si>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</si>
  <si>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</si>
  <si>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</si>
  <si>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</si>
  <si>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</si>
  <si>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</si>
  <si>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</si>
  <si>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</si>
  <si>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</si>
  <si>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</si>
  <si>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</si>
  <si>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</si>
  <si>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</si>
  <si>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</si>
  <si>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</si>
  <si>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</si>
  <si>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</si>
  <si>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</si>
  <si>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</si>
  <si>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</si>
  <si>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</si>
  <si>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</si>
  <si>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</si>
  <si>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</si>
  <si>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</si>
  <si>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</si>
  <si>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</si>
  <si>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</si>
  <si>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</si>
  <si>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</si>
  <si>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</si>
  <si>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</si>
  <si>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</si>
  <si>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</si>
  <si>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</si>
  <si>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</si>
  <si>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</si>
  <si>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</si>
  <si>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</si>
  <si>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</si>
  <si>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</si>
  <si>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</si>
  <si>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</si>
  <si>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</si>
  <si>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</si>
  <si>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</si>
  <si>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</si>
  <si>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</si>
  <si>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</si>
  <si>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</si>
  <si>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</si>
  <si>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</si>
  <si>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</si>
  <si>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</si>
  <si>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</si>
  <si>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</si>
  <si>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</si>
  <si>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</si>
  <si>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</si>
  <si>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</si>
  <si>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</si>
  <si>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</si>
  <si>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</si>
  <si>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</si>
  <si>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</si>
  <si>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</si>
  <si>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</si>
  <si>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</si>
  <si>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</si>
  <si>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</si>
  <si>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</si>
  <si>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</si>
  <si>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</si>
  <si>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</si>
  <si>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</si>
  <si>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</si>
  <si>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</si>
  <si>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</si>
  <si>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</si>
  <si>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</si>
  <si>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</si>
  <si>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</si>
  <si>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</si>
  <si>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</si>
  <si>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</si>
  <si>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</si>
  <si>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</si>
  <si>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</si>
  <si>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</si>
  <si>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</si>
  <si>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</si>
  <si>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</si>
  <si>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</si>
  <si>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</si>
  <si>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</si>
  <si>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</si>
  <si>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</si>
  <si>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</si>
  <si>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</si>
  <si>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</si>
  <si>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</si>
  <si>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</si>
  <si>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</si>
  <si>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</si>
  <si>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</si>
  <si>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</si>
  <si>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</si>
  <si>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</si>
  <si>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</si>
  <si>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</si>
  <si>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</si>
  <si>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</si>
  <si>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</si>
  <si>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</si>
  <si>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</si>
  <si>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</si>
  <si>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</si>
  <si>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</si>
  <si>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</si>
  <si>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</si>
  <si>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</si>
  <si>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</si>
  <si>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</si>
  <si>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</si>
  <si>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</si>
  <si>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</si>
  <si>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</si>
  <si>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</si>
  <si>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</si>
  <si>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</si>
  <si>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</si>
  <si>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</si>
  <si>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</si>
  <si>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</si>
  <si>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</si>
  <si>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</si>
  <si>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</si>
  <si>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</si>
  <si>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</si>
  <si>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</si>
  <si>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</si>
  <si>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</si>
  <si>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</si>
  <si>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</si>
  <si>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</si>
  <si>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</si>
  <si>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</si>
  <si>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</si>
  <si>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</si>
  <si>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</si>
  <si>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</si>
  <si>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</si>
  <si>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</si>
  <si>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</si>
  <si>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</si>
  <si>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</si>
  <si>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</si>
  <si>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</si>
  <si>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</si>
  <si>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</si>
  <si>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</si>
  <si>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</si>
  <si>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</si>
  <si>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</si>
  <si>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</si>
  <si>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</si>
  <si>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</si>
  <si>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</si>
  <si>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</si>
  <si>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</si>
  <si>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</si>
  <si>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</si>
  <si>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</si>
  <si>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</si>
  <si>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</si>
  <si>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</si>
  <si>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</si>
  <si>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</si>
  <si>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</si>
  <si>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</si>
  <si>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</si>
  <si>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</si>
  <si>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</si>
  <si>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</si>
  <si>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</si>
  <si>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</si>
  <si>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</si>
  <si>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</si>
  <si>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</si>
  <si>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</si>
  <si>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</si>
  <si>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</si>
  <si>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</si>
  <si>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</si>
  <si>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</si>
  <si>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</si>
  <si>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</si>
  <si>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</si>
  <si>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</si>
  <si>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</si>
  <si>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</si>
  <si>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</si>
  <si>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</si>
  <si>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</si>
  <si>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</si>
  <si>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</si>
  <si>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</si>
  <si>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</si>
  <si>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</si>
  <si>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</si>
  <si>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</si>
  <si>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</si>
  <si>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</si>
  <si>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</si>
  <si>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</si>
  <si>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</si>
  <si>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</si>
  <si>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</si>
  <si>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</si>
  <si>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</si>
  <si>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</si>
  <si>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</si>
  <si>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</si>
  <si>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</si>
  <si>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</si>
  <si>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</si>
  <si>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</si>
  <si>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</si>
  <si>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</si>
  <si>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</si>
  <si>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</si>
  <si>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</si>
  <si>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</si>
  <si>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</si>
  <si>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</si>
  <si>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</si>
  <si>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</si>
  <si>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</si>
  <si>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</si>
  <si>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</si>
  <si>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</si>
  <si>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</si>
  <si>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</si>
  <si>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</si>
  <si>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</si>
  <si>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</si>
  <si>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</si>
  <si>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</si>
  <si>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</si>
  <si>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</si>
  <si>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</si>
  <si>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</si>
  <si>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</si>
  <si>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</si>
  <si>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</si>
  <si>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</si>
  <si>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</si>
  <si>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</si>
  <si>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</si>
  <si>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</si>
  <si>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</si>
  <si>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</si>
  <si>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</si>
  <si>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</si>
  <si>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</si>
  <si>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</si>
  <si>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</si>
  <si>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</si>
  <si>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</si>
  <si>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</si>
  <si>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</si>
  <si>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</si>
  <si>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</si>
  <si>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</si>
  <si>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</si>
  <si>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</si>
  <si>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</si>
  <si>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</si>
  <si>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</si>
  <si>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</si>
  <si>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</si>
  <si>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</si>
  <si>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</si>
  <si>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</si>
  <si>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</si>
  <si>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</si>
  <si>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</si>
  <si>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</si>
  <si>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</si>
  <si>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</si>
  <si>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</si>
  <si>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</si>
  <si>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</si>
  <si>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</si>
  <si>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</si>
  <si>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</si>
  <si>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</si>
  <si>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</si>
  <si>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</si>
  <si>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</si>
  <si>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</si>
  <si>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</si>
  <si>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</si>
  <si>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</si>
  <si>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</si>
  <si>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</si>
  <si>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</si>
  <si>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</si>
  <si>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</si>
  <si>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</si>
  <si>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</si>
  <si>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</si>
  <si>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</si>
  <si>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</si>
  <si>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</si>
  <si>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</si>
  <si>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</si>
  <si>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</si>
  <si>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</si>
  <si>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</si>
  <si>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</si>
  <si>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</si>
  <si>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</si>
  <si>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</si>
  <si>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</si>
  <si>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</si>
  <si>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</si>
  <si>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</si>
  <si>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</si>
  <si>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</si>
  <si>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</si>
  <si>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</si>
  <si>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</si>
  <si>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</si>
  <si>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</si>
  <si>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</si>
  <si>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</si>
  <si>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</si>
  <si>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</si>
  <si>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</si>
  <si>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</si>
  <si>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</si>
  <si>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</si>
  <si>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</si>
  <si>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</si>
  <si>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</si>
  <si>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</si>
  <si>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</si>
  <si>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</si>
  <si>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</si>
  <si>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</si>
  <si>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</si>
  <si>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</si>
  <si>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</si>
  <si>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</si>
  <si>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</si>
  <si>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</si>
  <si>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</si>
  <si>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</si>
  <si>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</si>
  <si>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</si>
  <si>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</si>
  <si>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</si>
  <si>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</si>
  <si>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</si>
  <si>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</si>
  <si>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</si>
  <si>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</si>
  <si>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</si>
  <si>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</si>
  <si>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</si>
  <si>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</si>
  <si>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</si>
  <si>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</si>
  <si>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</si>
  <si>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</si>
  <si>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</si>
  <si>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</si>
  <si>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</si>
  <si>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</si>
  <si>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</si>
  <si>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</si>
  <si>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</si>
  <si>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</si>
  <si>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</si>
  <si>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</si>
  <si>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</si>
  <si>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</si>
  <si>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</si>
  <si>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</si>
  <si>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</si>
  <si>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</si>
  <si>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</si>
  <si>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</si>
  <si>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</si>
  <si>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</si>
  <si>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</si>
  <si>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</si>
  <si>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</si>
  <si>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</si>
  <si>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</si>
  <si>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</si>
  <si>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</si>
  <si>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</si>
  <si>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</si>
  <si>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</si>
  <si>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</si>
  <si>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</si>
  <si>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</si>
  <si>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</si>
  <si>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</si>
  <si>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</si>
  <si>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</si>
  <si>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</si>
  <si>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</si>
  <si>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</si>
  <si>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</si>
  <si>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</si>
  <si>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</si>
  <si>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</si>
  <si>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</si>
  <si>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</si>
  <si>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</si>
  <si>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</si>
  <si>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</si>
  <si>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</si>
  <si>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</si>
  <si>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</si>
  <si>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</si>
  <si>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</si>
  <si>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</si>
  <si>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</si>
  <si>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</si>
  <si>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</si>
  <si>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</si>
  <si>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</si>
  <si>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</si>
  <si>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</si>
  <si>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</si>
  <si>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</si>
  <si>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</si>
  <si>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</si>
  <si>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</si>
  <si>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</si>
  <si>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</si>
  <si>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</si>
  <si>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</si>
  <si>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</si>
  <si>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</si>
  <si>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</si>
  <si>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</si>
  <si>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</si>
  <si>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</si>
  <si>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</si>
  <si>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</si>
  <si>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</si>
  <si>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</si>
  <si>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</si>
  <si>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</si>
  <si>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</si>
  <si>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</si>
  <si>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</si>
  <si>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</si>
  <si>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</si>
  <si>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</si>
  <si>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</si>
  <si>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</si>
  <si>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</si>
  <si>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</si>
  <si>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</si>
  <si>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</si>
  <si>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</si>
  <si>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</si>
  <si>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</si>
  <si>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</si>
  <si>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</si>
  <si>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</si>
  <si>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</si>
  <si>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</si>
  <si>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</si>
  <si>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</si>
  <si>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</si>
  <si>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</si>
  <si>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</si>
  <si>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</si>
  <si>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</si>
  <si>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</si>
  <si>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</si>
  <si>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</si>
  <si>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</si>
  <si>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</si>
  <si>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</si>
  <si>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</si>
  <si>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</si>
  <si>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</si>
  <si>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</si>
  <si>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</si>
  <si>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</si>
  <si>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</si>
  <si>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</si>
  <si>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</si>
  <si>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</si>
  <si>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</si>
  <si>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</si>
  <si>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</si>
  <si>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</si>
  <si>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</si>
  <si>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</si>
  <si>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</si>
  <si>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</si>
  <si>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</si>
  <si>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</si>
  <si>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</si>
  <si>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</si>
  <si>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</si>
  <si>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</si>
  <si>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</si>
  <si>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</si>
  <si>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</si>
  <si>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</si>
  <si>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</si>
  <si>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</si>
  <si>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</si>
  <si>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</si>
  <si>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</si>
  <si>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</si>
  <si>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</si>
  <si>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</si>
  <si>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</si>
  <si>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</si>
  <si>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</si>
  <si>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</si>
  <si>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</si>
  <si>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</si>
  <si>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</si>
  <si>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</si>
  <si>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</si>
  <si>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</si>
  <si>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</si>
  <si>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</si>
  <si>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</si>
  <si>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</si>
  <si>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</si>
  <si>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</si>
  <si>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</si>
  <si>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</si>
  <si>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</si>
  <si>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</si>
  <si>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</si>
  <si>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</si>
  <si>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</si>
  <si>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</si>
  <si>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</si>
  <si>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</si>
  <si>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</si>
  <si>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</si>
  <si>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</si>
  <si>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</si>
  <si>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</si>
  <si>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</si>
  <si>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</si>
  <si>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</si>
  <si>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</si>
  <si>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</si>
  <si>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</si>
  <si>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</si>
  <si>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</si>
  <si>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</si>
  <si>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</si>
  <si>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</si>
  <si>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</si>
  <si>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</si>
  <si>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</si>
  <si>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</si>
  <si>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</si>
  <si>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</si>
  <si>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</si>
  <si>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</si>
  <si>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</si>
  <si>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</si>
  <si>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</si>
  <si>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</si>
  <si>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</si>
  <si>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</si>
  <si>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</si>
  <si>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</si>
  <si>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</si>
  <si>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</si>
  <si>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</si>
  <si>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</si>
  <si>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</si>
  <si>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</si>
  <si>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</si>
  <si>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</si>
  <si>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</si>
  <si>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</si>
  <si>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</si>
  <si>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</si>
  <si>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</si>
  <si>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</si>
  <si>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</si>
  <si>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</si>
  <si>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</si>
  <si>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</si>
  <si>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</si>
  <si>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</si>
  <si>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</si>
  <si>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</si>
  <si>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</si>
  <si>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</si>
  <si>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</si>
  <si>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</si>
  <si>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</si>
  <si>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</si>
  <si>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</si>
  <si>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</si>
  <si>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</si>
  <si>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</si>
  <si>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</si>
  <si>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</si>
  <si>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</si>
  <si>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</si>
  <si>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</si>
  <si>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</si>
  <si>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</si>
  <si>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</si>
  <si>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</si>
  <si>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</si>
  <si>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</si>
  <si>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</si>
  <si>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</si>
  <si>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</si>
  <si>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</si>
  <si>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</si>
  <si>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</si>
  <si>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</si>
  <si>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</si>
  <si>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</si>
  <si>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</si>
  <si>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</si>
  <si>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</si>
  <si>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</si>
  <si>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</si>
  <si>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</si>
  <si>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</si>
  <si>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</si>
  <si>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</si>
  <si>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</si>
  <si>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</si>
  <si>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</si>
  <si>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</si>
  <si>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</si>
  <si>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</si>
  <si>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</si>
  <si>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</si>
  <si>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</si>
  <si>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</si>
  <si>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</si>
  <si>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</si>
  <si>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</si>
  <si>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</si>
  <si>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</si>
  <si>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</si>
  <si>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</si>
  <si>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</si>
  <si>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</si>
  <si>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</si>
  <si>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</si>
  <si>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</si>
  <si>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</si>
  <si>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</si>
  <si>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</si>
  <si>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</si>
  <si>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</si>
  <si>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</si>
  <si>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</si>
  <si>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</si>
  <si>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</si>
  <si>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</si>
  <si>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</si>
  <si>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</si>
  <si>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</si>
  <si>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</si>
  <si>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</si>
  <si>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</si>
  <si>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</si>
  <si>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</si>
  <si>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</si>
  <si>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</si>
  <si>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</si>
  <si>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</si>
  <si>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</si>
  <si>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</si>
  <si>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</si>
  <si>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</si>
  <si>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</si>
  <si>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</si>
  <si>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</si>
  <si>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</si>
  <si>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</si>
  <si>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</si>
  <si>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</si>
  <si>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</si>
  <si>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</si>
  <si>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</si>
  <si>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</si>
  <si>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</si>
  <si>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</si>
  <si>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</si>
  <si>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</si>
  <si>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</si>
  <si>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</si>
  <si>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</si>
  <si>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</si>
  <si>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</si>
  <si>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</si>
  <si>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</si>
  <si>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</si>
  <si>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</si>
  <si>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</si>
  <si>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</si>
  <si>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</si>
  <si>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</si>
  <si>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</si>
  <si>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</si>
  <si>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</si>
  <si>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</si>
  <si>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</si>
  <si>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</si>
  <si>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</si>
  <si>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</si>
  <si>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</si>
  <si>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</si>
  <si>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</si>
  <si>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</si>
  <si>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</si>
  <si>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</si>
  <si>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</si>
  <si>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</si>
  <si>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</si>
  <si>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</si>
  <si>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</si>
  <si>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</si>
  <si>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</si>
  <si>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</si>
  <si>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</si>
  <si>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</si>
  <si>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</si>
  <si>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</si>
  <si>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</si>
  <si>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</si>
  <si>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</si>
  <si>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</si>
  <si>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</si>
  <si>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</si>
  <si>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</si>
  <si>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</si>
  <si>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</si>
  <si>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</si>
  <si>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</si>
  <si>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</si>
  <si>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</si>
  <si>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</si>
  <si>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</si>
  <si>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</si>
  <si>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</si>
  <si>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</si>
  <si>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</si>
  <si>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</si>
  <si>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</si>
  <si>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</si>
  <si>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</si>
  <si>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</si>
  <si>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</si>
  <si>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</si>
  <si>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</si>
  <si>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</si>
  <si>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</si>
  <si>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</si>
  <si>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</si>
  <si>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</si>
  <si>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</si>
  <si>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</si>
  <si>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</si>
  <si>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</si>
  <si>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</si>
  <si>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</si>
  <si>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</si>
  <si>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</si>
  <si>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</si>
  <si>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</si>
  <si>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</si>
  <si>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</si>
  <si>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</si>
  <si>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</si>
  <si>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</si>
  <si>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</si>
  <si>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</si>
  <si>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</si>
  <si>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</si>
  <si>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</si>
  <si>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</si>
  <si>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</si>
  <si>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</si>
  <si>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</si>
  <si>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</si>
  <si>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</si>
  <si>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</si>
  <si>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</si>
  <si>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</si>
  <si>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</si>
  <si>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</si>
  <si>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</si>
  <si>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</si>
  <si>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</si>
  <si>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</si>
  <si>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</si>
  <si>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</si>
  <si>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</si>
  <si>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</si>
  <si>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</si>
  <si>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</si>
  <si>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</si>
  <si>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</si>
  <si>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</si>
  <si>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</si>
  <si>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</si>
  <si>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</si>
  <si>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</si>
  <si>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</si>
  <si>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</si>
  <si>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</si>
  <si>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</si>
  <si>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</si>
  <si>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</si>
  <si>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</si>
  <si>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</si>
  <si>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</si>
  <si>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</si>
  <si>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</si>
  <si>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</si>
  <si>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</si>
  <si>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</si>
  <si>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</si>
  <si>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</si>
  <si>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</si>
  <si>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</si>
  <si>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</si>
  <si>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</si>
  <si>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</si>
  <si>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</si>
  <si>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</si>
  <si>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</si>
  <si>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</si>
  <si>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</si>
  <si>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</si>
  <si>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</si>
  <si>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</si>
  <si>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</si>
  <si>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</si>
  <si>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</si>
  <si>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</si>
  <si>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</si>
  <si>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</si>
  <si>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</si>
  <si>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</si>
  <si>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</si>
  <si>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</si>
  <si>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</si>
  <si>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</si>
  <si>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</si>
  <si>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</si>
  <si>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</si>
  <si>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</si>
  <si>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</si>
  <si>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</si>
  <si>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</si>
  <si>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</si>
  <si>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</si>
  <si>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</si>
  <si>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</si>
  <si>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</si>
  <si>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</si>
  <si>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</si>
  <si>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</si>
  <si>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</si>
  <si>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</si>
  <si>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</si>
  <si>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</si>
  <si>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</si>
  <si>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</si>
  <si>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</si>
  <si>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</si>
  <si>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</si>
  <si>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</si>
  <si>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</si>
  <si>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</si>
  <si>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</si>
  <si>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</si>
  <si>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</si>
  <si>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</si>
  <si>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</si>
  <si>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</si>
  <si>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</si>
  <si>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</si>
  <si>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</si>
  <si>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</si>
  <si>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</si>
  <si>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</si>
  <si>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</si>
  <si>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</si>
  <si>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</si>
  <si>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</si>
  <si>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</si>
  <si>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</si>
  <si>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</si>
  <si>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</si>
  <si>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</si>
  <si>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</si>
  <si>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</si>
  <si>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</si>
  <si>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</si>
  <si>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</si>
  <si>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</si>
  <si>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</si>
  <si>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</si>
  <si>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</si>
  <si>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</si>
  <si>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</si>
  <si>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</si>
  <si>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</si>
  <si>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</si>
  <si>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</si>
  <si>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</si>
  <si>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</si>
  <si>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</si>
  <si>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</si>
  <si>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</si>
  <si>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</si>
  <si>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</si>
  <si>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</si>
  <si>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</si>
  <si>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</si>
  <si>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</si>
  <si>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</si>
  <si>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</si>
  <si>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</si>
  <si>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</si>
  <si>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</si>
  <si>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</si>
  <si>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</si>
  <si>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</si>
  <si>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</si>
  <si>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</si>
  <si>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</si>
  <si>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</si>
  <si>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</si>
  <si>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</si>
  <si>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</si>
  <si>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</si>
  <si>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</si>
  <si>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</si>
  <si>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</si>
  <si>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</si>
  <si>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</si>
  <si>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</si>
  <si>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</si>
  <si>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</si>
  <si>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</si>
  <si>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</si>
  <si>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</si>
  <si>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</si>
  <si>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</si>
  <si>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</si>
  <si>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</si>
  <si>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</si>
  <si>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</si>
  <si>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</si>
  <si>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</si>
  <si>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</si>
  <si>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</si>
  <si>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</si>
  <si>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</si>
  <si>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</si>
  <si>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</si>
  <si>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</si>
  <si>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</si>
  <si>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</si>
  <si>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</si>
  <si>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</si>
  <si>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</si>
  <si>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</si>
  <si>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</si>
  <si>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</si>
  <si>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</si>
  <si>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</si>
  <si>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</si>
  <si>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</si>
  <si>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</si>
  <si>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</si>
  <si>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</si>
  <si>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</si>
  <si>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</si>
  <si>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</si>
  <si>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</si>
  <si>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</si>
  <si>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</si>
  <si>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</si>
  <si>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</si>
  <si>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</si>
  <si>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</si>
  <si>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</si>
  <si>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</si>
  <si>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</si>
  <si>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</si>
  <si>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</si>
  <si>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</si>
  <si>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</si>
  <si>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</si>
  <si>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</si>
  <si>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</si>
  <si>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</si>
  <si>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</si>
  <si>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</si>
  <si>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</si>
  <si>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</si>
  <si>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</si>
  <si>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</si>
  <si>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</si>
  <si>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</si>
  <si>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</si>
  <si>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</si>
  <si>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</si>
  <si>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</si>
  <si>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</si>
  <si>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</si>
  <si>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</si>
  <si>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</si>
  <si>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</si>
  <si>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</si>
  <si>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</si>
  <si>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</si>
  <si>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</si>
  <si>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</si>
  <si>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</si>
  <si>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</si>
  <si>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</si>
  <si>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</si>
  <si>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</si>
  <si>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</si>
  <si>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</si>
  <si>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</si>
  <si>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</si>
  <si>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</si>
  <si>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</si>
  <si>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</si>
  <si>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</si>
  <si>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</si>
  <si>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</si>
  <si>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</si>
  <si>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</si>
  <si>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</si>
  <si>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</si>
  <si>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</si>
  <si>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</si>
  <si>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</si>
  <si>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</si>
  <si>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</si>
  <si>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</si>
  <si>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</si>
  <si>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</si>
  <si>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</si>
  <si>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</si>
  <si>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</si>
  <si>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</si>
  <si>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</si>
  <si>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</si>
  <si>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</si>
  <si>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</si>
  <si>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</si>
  <si>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</si>
  <si>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</si>
  <si>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</si>
  <si>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</si>
  <si>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</si>
  <si>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</si>
  <si>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</si>
  <si>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</si>
  <si>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</si>
  <si>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</si>
  <si>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</si>
  <si>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</si>
  <si>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</si>
  <si>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</si>
  <si>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</si>
  <si>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</si>
  <si>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</si>
  <si>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</si>
  <si>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</si>
  <si>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</si>
  <si>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</si>
  <si>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</si>
  <si>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</si>
  <si>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</si>
  <si>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</si>
  <si>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</si>
  <si>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</si>
  <si>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</si>
  <si>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</si>
  <si>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</si>
  <si>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</si>
  <si>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</si>
  <si>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</si>
  <si>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</si>
  <si>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</si>
  <si>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</si>
  <si>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</si>
  <si>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</si>
  <si>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</si>
  <si>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</si>
  <si>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</si>
  <si>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</si>
  <si>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</si>
  <si>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</si>
  <si>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</si>
  <si>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</si>
  <si>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</si>
  <si>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</si>
  <si>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</si>
  <si>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</si>
  <si>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</si>
  <si>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</si>
  <si>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</si>
  <si>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</si>
  <si>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</si>
  <si>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</si>
  <si>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</si>
  <si>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</si>
  <si>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</si>
  <si>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</si>
  <si>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</si>
  <si>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</si>
  <si>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</si>
  <si>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</si>
  <si>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</si>
  <si>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</si>
  <si>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</si>
  <si>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</si>
  <si>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</si>
  <si>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</si>
  <si>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</si>
  <si>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</si>
  <si>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</si>
  <si>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</si>
  <si>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</si>
  <si>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</si>
  <si>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</si>
  <si>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</si>
  <si>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</si>
  <si>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</si>
  <si>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</si>
  <si>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</si>
  <si>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</si>
  <si>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</si>
  <si>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</si>
  <si>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</si>
  <si>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</si>
  <si>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</si>
  <si>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</si>
  <si>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</si>
  <si>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</si>
  <si>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</si>
  <si>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</si>
  <si>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</si>
  <si>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</si>
  <si>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</si>
  <si>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</si>
  <si>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</si>
  <si>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</si>
  <si>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</si>
  <si>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</si>
  <si>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</si>
  <si>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</si>
  <si>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</si>
  <si>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</si>
  <si>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</si>
  <si>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</si>
  <si>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</si>
  <si>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</si>
  <si>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</si>
  <si>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</si>
  <si>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</si>
  <si>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</si>
  <si>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</si>
  <si>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</si>
  <si>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</si>
  <si>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</si>
  <si>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</si>
  <si>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</si>
  <si>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</si>
  <si>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</si>
  <si>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</si>
  <si>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</si>
  <si>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</si>
  <si>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</si>
  <si>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</si>
  <si>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</si>
  <si>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</si>
  <si>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</si>
  <si>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</si>
  <si>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</si>
  <si>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</si>
  <si>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</si>
  <si>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</si>
  <si>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</si>
  <si>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</si>
  <si>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</si>
  <si>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</si>
  <si>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</si>
  <si>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</si>
  <si>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</si>
  <si>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</si>
  <si>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</si>
  <si>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</si>
  <si>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</si>
  <si>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</si>
  <si>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</si>
  <si>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</si>
  <si>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</si>
  <si>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</si>
  <si>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</si>
  <si>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</si>
  <si>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</si>
  <si>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</si>
  <si>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</si>
  <si>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</si>
  <si>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</si>
  <si>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</si>
  <si>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</si>
  <si>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</si>
  <si>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</si>
  <si>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</si>
  <si>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</si>
  <si>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</si>
  <si>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</si>
  <si>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</si>
  <si>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</si>
  <si>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</si>
  <si>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</si>
  <si>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</si>
  <si>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</si>
  <si>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</si>
  <si>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</si>
  <si>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</si>
  <si>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</si>
  <si>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</si>
  <si>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</si>
  <si>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</si>
  <si>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</si>
  <si>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</si>
  <si>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</si>
  <si>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</si>
  <si>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</si>
  <si>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</si>
  <si>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</si>
  <si>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</si>
  <si>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</si>
  <si>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</si>
  <si>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</si>
  <si>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</si>
  <si>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</si>
  <si>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</si>
  <si>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</si>
  <si>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</si>
  <si>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</si>
  <si>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</si>
  <si>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</si>
  <si>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</si>
  <si>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</si>
  <si>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</si>
  <si>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</si>
  <si>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</si>
  <si>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</si>
  <si>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</si>
  <si>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</si>
  <si>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</si>
  <si>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</si>
  <si>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</si>
  <si>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</si>
  <si>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</si>
  <si>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</si>
  <si>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</si>
  <si>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</si>
  <si>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</si>
  <si>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</si>
  <si>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</si>
  <si>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</si>
  <si>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</si>
  <si>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</si>
  <si>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</si>
  <si>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</si>
  <si>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</si>
  <si>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</si>
  <si>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</si>
  <si>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</si>
  <si>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</si>
  <si>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</si>
  <si>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</si>
  <si>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</si>
  <si>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</si>
  <si>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</si>
  <si>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</si>
  <si>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</si>
  <si>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</si>
  <si>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</si>
  <si>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</si>
  <si>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</si>
  <si>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</si>
  <si>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</si>
  <si>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</si>
  <si>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</si>
  <si>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</si>
  <si>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</si>
  <si>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</si>
  <si>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</si>
  <si>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</si>
  <si>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</si>
  <si>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</si>
  <si>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</si>
  <si>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</si>
  <si>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</si>
  <si>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</si>
  <si>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</si>
  <si>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</si>
  <si>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</si>
  <si>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</si>
  <si>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</si>
  <si>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</si>
  <si>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</si>
  <si>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</si>
  <si>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</si>
  <si>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</si>
  <si>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</si>
  <si>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</si>
  <si>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</si>
  <si>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</si>
  <si>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</si>
  <si>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</si>
  <si>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</si>
  <si>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</si>
  <si>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</si>
  <si>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</si>
  <si>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</si>
  <si>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</si>
  <si>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</si>
  <si>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</si>
  <si>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</si>
  <si>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</si>
  <si>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</si>
  <si>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</si>
  <si>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</si>
  <si>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</si>
  <si>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</si>
  <si>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</si>
  <si>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</si>
  <si>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</si>
  <si>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</si>
  <si>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</si>
  <si>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</si>
  <si>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</si>
  <si>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</si>
  <si>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</si>
  <si>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</si>
  <si>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</si>
  <si>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</si>
  <si>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</si>
  <si>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</si>
  <si>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</si>
  <si>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</si>
  <si>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</si>
  <si>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</si>
  <si>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</si>
  <si>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</si>
  <si>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</si>
  <si>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</si>
  <si>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</si>
  <si>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</si>
  <si>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</si>
  <si>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</si>
  <si>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</si>
  <si>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</si>
  <si>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</si>
  <si>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</si>
  <si>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</si>
  <si>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</si>
  <si>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</si>
  <si>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</si>
  <si>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</si>
  <si>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</si>
  <si>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</si>
  <si>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</si>
  <si>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</si>
  <si>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</si>
  <si>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</si>
  <si>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</si>
  <si>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</si>
  <si>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</si>
  <si>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</si>
  <si>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</si>
  <si>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</si>
  <si>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</si>
  <si>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</si>
  <si>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</si>
  <si>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</si>
  <si>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</si>
  <si>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</si>
  <si>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</si>
  <si>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</si>
  <si>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</si>
  <si>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</si>
  <si>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</si>
  <si>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</si>
  <si>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</si>
  <si>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</si>
  <si>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</si>
  <si>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</si>
  <si>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</si>
  <si>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</si>
  <si>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</si>
  <si>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</si>
  <si>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</si>
  <si>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</si>
  <si>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</si>
  <si>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</si>
  <si>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</si>
  <si>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</si>
  <si>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</si>
  <si>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</si>
  <si>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</si>
  <si>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</si>
  <si>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</si>
  <si>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</si>
  <si>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</si>
  <si>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</si>
  <si>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</si>
  <si>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</si>
  <si>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</si>
  <si>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</si>
  <si>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</si>
  <si>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</si>
  <si>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</si>
  <si>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</si>
  <si>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</si>
  <si>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</si>
  <si>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</si>
  <si>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</si>
  <si>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</si>
  <si>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</si>
  <si>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</si>
  <si>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</si>
  <si>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</si>
  <si>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</si>
  <si>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</si>
  <si>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</si>
  <si>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</si>
  <si>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</si>
  <si>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</si>
  <si>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</si>
  <si>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</si>
  <si>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</si>
  <si>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</si>
  <si>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</si>
  <si>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</si>
  <si>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</si>
  <si>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</si>
  <si>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</si>
  <si>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</si>
  <si>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</si>
  <si>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</si>
  <si>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</si>
  <si>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</si>
  <si>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</si>
  <si>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</si>
  <si>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</si>
  <si>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</si>
  <si>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</si>
  <si>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</si>
  <si>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</si>
  <si>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</si>
  <si>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</si>
  <si>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</si>
  <si>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</si>
  <si>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</si>
  <si>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</si>
  <si>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</si>
  <si>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</si>
  <si>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</si>
  <si>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</si>
  <si>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</si>
  <si>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</si>
  <si>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</si>
  <si>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</si>
  <si>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</si>
  <si>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</si>
  <si>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</si>
  <si>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</si>
  <si>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</si>
  <si>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</si>
  <si>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</si>
  <si>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</si>
  <si>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</si>
  <si>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</si>
  <si>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</si>
  <si>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</si>
  <si>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</si>
  <si>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</si>
  <si>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</si>
  <si>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</si>
  <si>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</si>
  <si>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</si>
  <si>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</si>
  <si>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</si>
  <si>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</si>
  <si>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</si>
  <si>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</si>
  <si>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</si>
  <si>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</si>
  <si>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</si>
  <si>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</si>
  <si>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</si>
  <si>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</si>
  <si>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</si>
  <si>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</si>
  <si>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</si>
  <si>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</si>
  <si>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</si>
  <si>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</si>
  <si>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</si>
  <si>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</si>
  <si>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</si>
  <si>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</si>
  <si>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</si>
  <si>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</si>
  <si>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</si>
  <si>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</si>
  <si>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</si>
  <si>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</si>
  <si>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</si>
  <si>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</si>
  <si>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</si>
  <si>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</si>
  <si>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</si>
  <si>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</si>
  <si>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</si>
  <si>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</si>
  <si>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</si>
  <si>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</si>
  <si>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</si>
  <si>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</si>
  <si>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</si>
  <si>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</si>
  <si>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</si>
  <si>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</si>
  <si>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</si>
  <si>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</si>
  <si>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</si>
  <si>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</si>
  <si>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</si>
  <si>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</si>
  <si>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</si>
  <si>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</si>
  <si>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</si>
  <si>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</si>
  <si>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</si>
  <si>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</si>
  <si>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</si>
  <si>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</si>
  <si>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</si>
  <si>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</si>
  <si>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</si>
  <si>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</si>
  <si>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</si>
  <si>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</si>
  <si>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</si>
  <si>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</si>
  <si>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</si>
  <si>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</si>
  <si>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</si>
  <si>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</si>
  <si>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</si>
  <si>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</si>
  <si>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</si>
  <si>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</si>
  <si>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</si>
  <si>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</si>
  <si>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</si>
  <si>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</si>
  <si>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</si>
  <si>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</si>
  <si>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</si>
  <si>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</si>
  <si>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</si>
  <si>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</si>
  <si>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</si>
  <si>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</si>
  <si>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</si>
  <si>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</si>
  <si>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</si>
  <si>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</si>
  <si>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</si>
  <si>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</si>
  <si>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</si>
  <si>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</si>
  <si>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</si>
  <si>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</si>
  <si>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</si>
  <si>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</si>
  <si>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</si>
  <si>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</si>
  <si>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</si>
  <si>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</si>
  <si>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</si>
  <si>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</si>
  <si>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</si>
  <si>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</si>
  <si>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</si>
  <si>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</si>
  <si>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</si>
  <si>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</si>
  <si>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</si>
  <si>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</si>
  <si>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</si>
  <si>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</si>
  <si>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</si>
  <si>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</si>
  <si>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</si>
  <si>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</si>
  <si>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</si>
  <si>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</si>
  <si>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</si>
  <si>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</si>
  <si>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</si>
  <si>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</si>
  <si>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</si>
  <si>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</si>
  <si>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</si>
  <si>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</si>
  <si>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</si>
  <si>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</si>
  <si>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</si>
  <si>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</si>
  <si>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</si>
  <si>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</si>
  <si>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</si>
  <si>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</si>
  <si>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</si>
  <si>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</si>
  <si>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</si>
  <si>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</si>
  <si>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</si>
  <si>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</si>
  <si>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</si>
  <si>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</si>
  <si>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</si>
  <si>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</si>
  <si>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</si>
  <si>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</si>
  <si>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</si>
  <si>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</si>
  <si>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</si>
  <si>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</si>
  <si>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</si>
  <si>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</si>
  <si>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</si>
  <si>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</si>
  <si>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</si>
  <si>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</si>
  <si>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</si>
  <si>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</si>
  <si>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</si>
  <si>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</si>
  <si>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</si>
  <si>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</si>
  <si>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</si>
  <si>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</si>
  <si>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</si>
  <si>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</si>
  <si>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</si>
  <si>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</si>
  <si>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</si>
  <si>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</si>
  <si>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</si>
  <si>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</si>
  <si>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</si>
  <si>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</si>
  <si>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</si>
  <si>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</si>
  <si>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</si>
  <si>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</si>
  <si>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</si>
  <si>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</si>
  <si>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</si>
  <si>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</si>
  <si>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</si>
  <si>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</si>
  <si>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</si>
  <si>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</si>
  <si>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</si>
  <si>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</si>
  <si>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</si>
  <si>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</si>
  <si>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</si>
  <si>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</si>
  <si>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</si>
  <si>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</si>
  <si>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</si>
  <si>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</si>
  <si>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</si>
  <si>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</si>
  <si>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</si>
  <si>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</si>
  <si>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</si>
  <si>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</si>
  <si>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</si>
  <si>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</si>
  <si>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</si>
  <si>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</si>
  <si>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</si>
  <si>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</si>
  <si>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</si>
  <si>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</si>
  <si>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</si>
  <si>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</si>
  <si>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</si>
  <si>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</si>
  <si>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</si>
  <si>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</si>
  <si>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</si>
  <si>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</si>
  <si>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</si>
  <si>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</si>
  <si>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</si>
  <si>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</si>
  <si>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</si>
  <si>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</si>
  <si>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</si>
  <si>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</si>
  <si>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</si>
  <si>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</si>
  <si>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</si>
  <si>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</si>
  <si>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</si>
  <si>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</si>
  <si>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</si>
  <si>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</si>
  <si>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</si>
  <si>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</si>
  <si>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</si>
  <si>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</si>
  <si>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</si>
  <si>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</si>
  <si>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</si>
  <si>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</si>
  <si>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</si>
  <si>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</si>
  <si>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</si>
  <si>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</si>
  <si>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</si>
  <si>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</si>
  <si>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</si>
  <si>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</si>
  <si>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</si>
  <si>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</si>
  <si>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</si>
  <si>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</si>
  <si>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</si>
  <si>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</si>
  <si>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</si>
  <si>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</si>
  <si>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</si>
  <si>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</si>
  <si>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</si>
  <si>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</si>
  <si>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</si>
  <si>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</si>
  <si>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</si>
  <si>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</si>
  <si>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</si>
  <si>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</si>
  <si>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</si>
  <si>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</si>
  <si>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</si>
  <si>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</si>
  <si>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</si>
  <si>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</si>
  <si>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</si>
  <si>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</si>
  <si>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</si>
  <si>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</si>
  <si>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</si>
  <si>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</si>
  <si>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</si>
  <si>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</si>
  <si>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</si>
  <si>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</si>
  <si>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</si>
  <si>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</si>
  <si>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</si>
  <si>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</si>
  <si>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</si>
  <si>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</si>
  <si>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</si>
  <si>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</si>
  <si>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</si>
  <si>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</si>
  <si>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</si>
  <si>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</si>
  <si>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</si>
  <si>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</si>
  <si>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</si>
  <si>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</si>
  <si>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</si>
  <si>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</si>
  <si>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</si>
  <si>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</si>
  <si>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</si>
  <si>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</si>
  <si>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</si>
  <si>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</si>
  <si>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</si>
  <si>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</si>
  <si>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</si>
  <si>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</si>
  <si>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</si>
  <si>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</si>
  <si>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</si>
  <si>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</si>
  <si>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</si>
  <si>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</si>
  <si>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</si>
  <si>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</si>
  <si>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</si>
  <si>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</si>
  <si>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</si>
  <si>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</si>
  <si>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</si>
  <si>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</si>
  <si>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</si>
  <si>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</si>
  <si>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</si>
  <si>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</si>
  <si>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</si>
  <si>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</si>
  <si>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</si>
  <si>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</si>
  <si>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</si>
  <si>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</si>
  <si>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</si>
  <si>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</si>
  <si>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</si>
  <si>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</si>
  <si>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</si>
  <si>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</si>
  <si>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</si>
  <si>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</si>
  <si>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</si>
  <si>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</si>
  <si>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</si>
  <si>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</si>
  <si>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</si>
  <si>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</si>
  <si>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</si>
  <si>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</si>
  <si>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</si>
  <si>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</si>
  <si>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</si>
  <si>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</si>
  <si>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</si>
  <si>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</si>
  <si>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</si>
  <si>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</si>
  <si>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</si>
  <si>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</si>
  <si>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</si>
  <si>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</si>
  <si>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</si>
  <si>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</si>
  <si>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</si>
  <si>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</si>
  <si>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</si>
  <si>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</si>
  <si>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</si>
  <si>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</si>
  <si>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</si>
  <si>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</si>
  <si>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</si>
  <si>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</si>
  <si>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</si>
  <si>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</si>
  <si>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</si>
  <si>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</si>
  <si>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</si>
  <si>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</si>
  <si>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</si>
  <si>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</si>
  <si>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</si>
  <si>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</si>
  <si>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</si>
  <si>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</si>
  <si>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</si>
  <si>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</si>
  <si>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</si>
  <si>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</si>
  <si>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</si>
  <si>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</si>
  <si>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</si>
  <si>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</si>
  <si>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</si>
  <si>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</si>
  <si>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</si>
  <si>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</si>
  <si>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</si>
  <si>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</si>
  <si>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</si>
  <si>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</si>
  <si>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</si>
  <si>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</si>
  <si>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</si>
  <si>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</si>
  <si>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</si>
  <si>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</si>
  <si>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</si>
  <si>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</si>
  <si>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</si>
  <si>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</si>
  <si>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</si>
  <si>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</si>
  <si>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</si>
  <si>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</si>
  <si>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</si>
  <si>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</si>
  <si>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</si>
  <si>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</si>
  <si>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</si>
  <si>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</si>
  <si>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</si>
  <si>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</si>
  <si>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</si>
  <si>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</si>
  <si>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</si>
  <si>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</si>
  <si>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</si>
  <si>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</si>
  <si>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</si>
  <si>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</si>
  <si>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</si>
  <si>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</si>
  <si>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</si>
  <si>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</si>
  <si>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</si>
  <si>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</si>
  <si>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</si>
  <si>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</si>
  <si>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</si>
  <si>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</si>
  <si>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</si>
  <si>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</si>
  <si>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</si>
  <si>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</si>
  <si>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</si>
  <si>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</si>
  <si>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</si>
  <si>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</si>
  <si>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</si>
  <si>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</si>
  <si>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</si>
  <si>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</si>
  <si>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</si>
  <si>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</si>
  <si>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</si>
  <si>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</si>
  <si>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</si>
  <si>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</si>
  <si>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</si>
  <si>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</si>
  <si>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</si>
  <si>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</si>
  <si>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</si>
  <si>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</si>
  <si>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</si>
  <si>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</si>
  <si>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</si>
  <si>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</si>
  <si>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</si>
  <si>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</si>
  <si>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</si>
  <si>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</si>
  <si>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</si>
  <si>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</si>
  <si>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</si>
  <si>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</si>
  <si>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</si>
  <si>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</si>
  <si>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</si>
  <si>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</si>
  <si>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</si>
  <si>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</si>
  <si>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</si>
  <si>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</si>
  <si>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</si>
  <si>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</si>
  <si>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</si>
  <si>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</si>
  <si>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</si>
  <si>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</si>
  <si>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</si>
  <si>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</si>
  <si>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</si>
  <si>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</si>
  <si>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</si>
  <si>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</si>
  <si>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</si>
  <si>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</si>
  <si>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</si>
  <si>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</si>
  <si>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</si>
  <si>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</si>
  <si>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</si>
  <si>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</si>
  <si>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</si>
  <si>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</si>
  <si>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</si>
  <si>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</si>
  <si>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</si>
  <si>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</si>
  <si>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</si>
  <si>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</si>
  <si>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</si>
  <si>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</si>
  <si>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</si>
  <si>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</si>
  <si>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</si>
  <si>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</si>
  <si>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</si>
  <si>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</si>
  <si>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</si>
  <si>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</si>
  <si>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</si>
  <si>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</si>
  <si>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</si>
  <si>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</si>
  <si>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</si>
  <si>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</si>
  <si>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</si>
  <si>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</si>
  <si>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</si>
  <si>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</si>
  <si>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</si>
  <si>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</si>
  <si>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</si>
  <si>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</si>
  <si>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</si>
  <si>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</si>
  <si>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</si>
  <si>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</si>
  <si>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</si>
  <si>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</si>
  <si>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</si>
  <si>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</si>
  <si>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</si>
  <si>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</si>
  <si>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</si>
  <si>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</si>
  <si>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</si>
  <si>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</si>
  <si>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</si>
  <si>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</si>
  <si>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</si>
  <si>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</si>
  <si>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</si>
  <si>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</si>
  <si>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</si>
  <si>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</si>
  <si>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</si>
  <si>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ALCALDIA MUNICIPAL RIO QUITO</t>
  </si>
  <si>
    <t>245</t>
  </si>
  <si>
    <t>PRESTAR EL SERVICIO PROGRAMA DE ALIMENTACION ESCOLAR LAS SEDE EDUCATIVASDE IE ANTONIO ANGELES DE SAN ISIDRO, IE AGRO BERNARDINO BECERRA RODRIGUEZ Y IE AGROP NUESTRA SEÑORA DE LAS MERCEDES</t>
  </si>
  <si>
    <t>ALCALDIA MUNICIPAL DE RIO QUITO</t>
  </si>
  <si>
    <t>142</t>
  </si>
  <si>
    <t>APOYO EN LA ATENCION DE LA PRIMERA INFANCIA, ADOLECENCIA, Y LA NIÑEZ EN LAS COMUNIDADES DE VILLA CONTO Y SAN ISIDRO DE MUNICIPIO DE RIO QUITO - CHOCÓ</t>
  </si>
  <si>
    <t>ALCALDIA DEL MUNICIPIO DE SIPI</t>
  </si>
  <si>
    <t>341</t>
  </si>
  <si>
    <t>PRESTACION DE SERVICIOS EN PREVENCION DE LA VUNERABILIDAD DE LOS DERECHOS, EN LAS COMUNIDADES DE SANANDOCITO, SANTA ROSA, MARQUESA, BUENAS BRISA, BARRANCÓN Y CHARCO HONDOQUE HAN SIDO VICTIMAS DEL CONFLICTO ARMADO QUE HA VIVIDO EL MUNICIPIO DE SIPI</t>
  </si>
  <si>
    <t>INSTITUTO COLOMBIANO DE BIENESTAR FAMILIAR</t>
  </si>
  <si>
    <t>219</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</si>
  <si>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</si>
  <si>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121</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</si>
  <si>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</si>
  <si>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CONCEJO COMUNITARIO LOCAL DE PIE DE PATO</t>
  </si>
  <si>
    <t>005</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</si>
  <si>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</si>
  <si>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162</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</si>
  <si>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</si>
  <si>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CONSEJO COMUNITARIO MAYOR DE PAIMADO - RIO QUITO</t>
  </si>
  <si>
    <t>021</t>
  </si>
  <si>
    <t>REALIZAR PROCESOS DE PROMOCION Y PREVENCIÓN DE LOS DERECHOS DE LOS NIÑOS, NIÑAS Y ADOLESCENTES EN SITUACION DE VULNERABILIDAD EN LAS COMUNIDADES DE PAIMADO, TUADO Y PUERTO JUAN</t>
  </si>
  <si>
    <t>342</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</si>
  <si>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</si>
  <si>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141</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</si>
  <si>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</si>
  <si>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CONSEJO COMUNITARIO MAYOR DE VILLA CONTO</t>
  </si>
  <si>
    <t>490</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</si>
  <si>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</si>
  <si>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ALCALDIA MUNICIPAL DEL ALTO BAUDÓ</t>
  </si>
  <si>
    <t>065</t>
  </si>
  <si>
    <t xml:space="preserve">ALCALDIA MUNICIPAL DEL ALTO BAUDÓ </t>
  </si>
  <si>
    <t>158</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</si>
  <si>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</si>
  <si>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ALCALDIA MUNICIPAL DE SIPÍ</t>
  </si>
  <si>
    <t>004</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</si>
  <si>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</si>
  <si>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 xml:space="preserve">INSTITUTO COLOMBIANO DE BIENESTAR FAMILIAR </t>
  </si>
  <si>
    <t>172</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</si>
  <si>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</si>
  <si>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081</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</si>
  <si>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</si>
  <si>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191</t>
  </si>
  <si>
    <t>FORTALECIMIENTO DE CAPACIDADES PARA EL CUIDADO, LA COHESIÓN Y EL TRABAJO COLABORATIVO DE 210 FAMILIAS A TRAVÉS DE LA PRODUCCIÓN DE ALIMENTOS DE TILAPIAS ROJA, CACHAMA Y PLÁTANO HARTÓN PARA EL AUTOCONSUMO DEL ALTO BAUDÓ, DEPARTAMENTO DEL CHOCÓ - COLOMBIA</t>
  </si>
  <si>
    <t xml:space="preserve">ALCALDIA DE CERTEGUI </t>
  </si>
  <si>
    <t>001</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</si>
  <si>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</si>
  <si>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051</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</si>
  <si>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</si>
  <si>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002</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</si>
  <si>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</si>
  <si>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003</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</si>
  <si>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</si>
  <si>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 xml:space="preserve">CCI OPORTUNIDADES RURALES </t>
  </si>
  <si>
    <t>195</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</si>
  <si>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</si>
  <si>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</si>
  <si>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105</t>
  </si>
  <si>
    <t>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</si>
  <si>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</si>
  <si>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110</t>
  </si>
  <si>
    <t>174</t>
  </si>
  <si>
    <t>LUIS CARLOS CABRERA PALACIOS</t>
  </si>
  <si>
    <t>lucapa34@gmail.com, campo592@gmail.com</t>
  </si>
  <si>
    <t>3207441866</t>
  </si>
  <si>
    <t>2021-73-10001784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</si>
  <si>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</si>
  <si>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barrio corales  manzana 16 casa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</si>
</sst>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
      <sz val="10"/>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14" fontId="31" fillId="0" borderId="0" xfId="0" applyNumberFormat="1" applyFont="1"/>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3" fontId="32" fillId="0" borderId="0" xfId="0" applyNumberFormat="1"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O75" sqref="O75:O8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5" t="str">
        <f>HYPERLINK("#MI_Oferente_Singular!A114","CAPACIDAD RESIDUAL")</f>
        <v>CAPACIDAD RESIDUAL</v>
      </c>
      <c r="F8" s="246"/>
      <c r="G8" s="24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5" t="str">
        <f>HYPERLINK("#MI_Oferente_Singular!A162","TALENTO HUMANO")</f>
        <v>TALENTO HUMANO</v>
      </c>
      <c r="F9" s="246"/>
      <c r="G9" s="24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5" t="str">
        <f>HYPERLINK("#MI_Oferente_Singular!F162","INFRAESTRUCTURA")</f>
        <v>INFRAESTRUCTURA</v>
      </c>
      <c r="F10" s="246"/>
      <c r="G10" s="24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986</v>
      </c>
      <c r="I15" s="32" t="s">
        <v>2624</v>
      </c>
      <c r="J15" s="108" t="s">
        <v>2626</v>
      </c>
      <c r="L15" s="229" t="s">
        <v>8</v>
      </c>
      <c r="M15" s="22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40" t="s">
        <v>11</v>
      </c>
      <c r="J19" s="141" t="s">
        <v>10</v>
      </c>
      <c r="K19" s="141" t="s">
        <v>2609</v>
      </c>
      <c r="L19" s="141" t="s">
        <v>1161</v>
      </c>
      <c r="M19" s="141" t="s">
        <v>1162</v>
      </c>
      <c r="N19" s="142" t="s">
        <v>2610</v>
      </c>
      <c r="O19" s="137"/>
      <c r="Q19" s="51"/>
      <c r="R19" s="51"/>
    </row>
    <row r="20" spans="1:23" ht="30" customHeight="1" x14ac:dyDescent="0.2">
      <c r="A20" s="9"/>
      <c r="B20" s="109">
        <v>900509527</v>
      </c>
      <c r="C20" s="5"/>
      <c r="D20" s="73"/>
      <c r="E20" s="5"/>
      <c r="F20" s="5"/>
      <c r="G20" s="5"/>
      <c r="H20" s="248"/>
      <c r="I20" s="149" t="s">
        <v>986</v>
      </c>
      <c r="J20" s="150" t="s">
        <v>1013</v>
      </c>
      <c r="K20" s="181">
        <v>1477465393</v>
      </c>
      <c r="L20" s="152"/>
      <c r="M20" s="152">
        <v>44561</v>
      </c>
      <c r="N20" s="135">
        <f>+(M20-L20)/30</f>
        <v>1485.3666666666666</v>
      </c>
      <c r="O20" s="138"/>
      <c r="U20" s="134"/>
      <c r="V20" s="105">
        <f ca="1">NOW()</f>
        <v>44193.484697337961</v>
      </c>
      <c r="W20" s="105">
        <f ca="1">NOW()</f>
        <v>44193.484697337961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9"/>
      <c r="I37" s="130"/>
      <c r="J37" s="130"/>
      <c r="K37" s="130"/>
      <c r="L37" s="130"/>
      <c r="M37" s="130"/>
      <c r="N37" s="130"/>
      <c r="O37" s="131"/>
    </row>
    <row r="38" spans="1:16" ht="21" customHeight="1" x14ac:dyDescent="0.25">
      <c r="A38" s="9"/>
      <c r="B38" s="243" t="str">
        <f>VLOOKUP(B20,EAS!A2:B1439,2,0)</f>
        <v>ASOCIACIÓN CAMPO VERDE DEL CHOCO</v>
      </c>
      <c r="C38" s="243"/>
      <c r="D38" s="243"/>
      <c r="E38" s="243"/>
      <c r="F38" s="243"/>
      <c r="G38" s="5"/>
      <c r="H38" s="132"/>
      <c r="I38" s="252" t="s">
        <v>7</v>
      </c>
      <c r="J38" s="252"/>
      <c r="K38" s="252"/>
      <c r="L38" s="252"/>
      <c r="M38" s="252"/>
      <c r="N38" s="252"/>
      <c r="O38" s="133"/>
    </row>
    <row r="39" spans="1:16" ht="42.95" customHeight="1" thickBot="1" x14ac:dyDescent="0.3">
      <c r="A39" s="10"/>
      <c r="B39" s="11"/>
      <c r="C39" s="11"/>
      <c r="D39" s="11"/>
      <c r="E39" s="11"/>
      <c r="F39" s="11"/>
      <c r="G39" s="11"/>
      <c r="H39" s="10"/>
      <c r="I39" s="238" t="s">
        <v>2747</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2681</v>
      </c>
      <c r="C48" s="112" t="s">
        <v>31</v>
      </c>
      <c r="D48" s="110" t="s">
        <v>2682</v>
      </c>
      <c r="E48" s="145">
        <v>41654</v>
      </c>
      <c r="F48" s="145">
        <v>41957</v>
      </c>
      <c r="G48" s="160">
        <f>IF(AND(E48&lt;&gt;"",F48&lt;&gt;""),((F48-E48)/30),"")</f>
        <v>10.1</v>
      </c>
      <c r="H48" s="114" t="s">
        <v>2683</v>
      </c>
      <c r="I48" s="113" t="s">
        <v>628</v>
      </c>
      <c r="J48" s="113" t="s">
        <v>654</v>
      </c>
      <c r="K48" s="116">
        <v>180000000</v>
      </c>
      <c r="L48" s="115" t="s">
        <v>1148</v>
      </c>
      <c r="M48" s="117">
        <v>1</v>
      </c>
      <c r="N48" s="115" t="s">
        <v>2634</v>
      </c>
      <c r="O48" s="115" t="s">
        <v>1148</v>
      </c>
      <c r="P48" s="78"/>
    </row>
    <row r="49" spans="1:16" s="6" customFormat="1" ht="24.75" customHeight="1" x14ac:dyDescent="0.25">
      <c r="A49" s="143">
        <v>2</v>
      </c>
      <c r="B49" s="122" t="s">
        <v>2684</v>
      </c>
      <c r="C49" s="112" t="s">
        <v>31</v>
      </c>
      <c r="D49" s="110" t="s">
        <v>2685</v>
      </c>
      <c r="E49" s="145">
        <v>41655</v>
      </c>
      <c r="F49" s="145">
        <v>41996</v>
      </c>
      <c r="G49" s="160">
        <f t="shared" ref="G49:G50" si="2">IF(AND(E49&lt;&gt;"",F49&lt;&gt;""),((F49-E49)/30),"")</f>
        <v>11.366666666666667</v>
      </c>
      <c r="H49" s="122" t="s">
        <v>2686</v>
      </c>
      <c r="I49" s="113" t="s">
        <v>628</v>
      </c>
      <c r="J49" s="113" t="s">
        <v>654</v>
      </c>
      <c r="K49" s="123">
        <v>98000000</v>
      </c>
      <c r="L49" s="115" t="s">
        <v>1148</v>
      </c>
      <c r="M49" s="117">
        <v>10</v>
      </c>
      <c r="N49" s="115" t="s">
        <v>2634</v>
      </c>
      <c r="O49" s="115" t="s">
        <v>1148</v>
      </c>
      <c r="P49" s="78"/>
    </row>
    <row r="50" spans="1:16" s="6" customFormat="1" ht="24.75" customHeight="1" x14ac:dyDescent="0.25">
      <c r="A50" s="143">
        <v>3</v>
      </c>
      <c r="B50" s="111" t="s">
        <v>2687</v>
      </c>
      <c r="C50" s="112" t="s">
        <v>31</v>
      </c>
      <c r="D50" s="110" t="s">
        <v>2688</v>
      </c>
      <c r="E50" s="145">
        <v>42449</v>
      </c>
      <c r="F50" s="145">
        <v>42724</v>
      </c>
      <c r="G50" s="160">
        <f t="shared" si="2"/>
        <v>9.1666666666666661</v>
      </c>
      <c r="H50" s="119" t="s">
        <v>2689</v>
      </c>
      <c r="I50" s="113" t="s">
        <v>628</v>
      </c>
      <c r="J50" s="113" t="s">
        <v>656</v>
      </c>
      <c r="K50" s="116">
        <v>380000000</v>
      </c>
      <c r="L50" s="115" t="s">
        <v>1148</v>
      </c>
      <c r="M50" s="117">
        <v>1</v>
      </c>
      <c r="N50" s="115" t="s">
        <v>2634</v>
      </c>
      <c r="O50" s="115" t="s">
        <v>26</v>
      </c>
      <c r="P50" s="78"/>
    </row>
    <row r="51" spans="1:16" s="6" customFormat="1" ht="24.75" customHeight="1" outlineLevel="1" x14ac:dyDescent="0.25">
      <c r="A51" s="143">
        <v>4</v>
      </c>
      <c r="B51" s="111" t="s">
        <v>2690</v>
      </c>
      <c r="C51" s="112" t="s">
        <v>31</v>
      </c>
      <c r="D51" s="110" t="s">
        <v>2691</v>
      </c>
      <c r="E51" s="145">
        <v>41900</v>
      </c>
      <c r="F51" s="145">
        <v>42004</v>
      </c>
      <c r="G51" s="160">
        <f t="shared" ref="G51:G107" si="3">IF(AND(E51&lt;&gt;"",F51&lt;&gt;""),((F51-E51)/30),"")</f>
        <v>3.4666666666666668</v>
      </c>
      <c r="H51" s="122" t="s">
        <v>2692</v>
      </c>
      <c r="I51" s="113" t="s">
        <v>628</v>
      </c>
      <c r="J51" s="113" t="s">
        <v>632</v>
      </c>
      <c r="K51" s="123">
        <v>99684000</v>
      </c>
      <c r="L51" s="115" t="s">
        <v>1148</v>
      </c>
      <c r="M51" s="117">
        <v>10</v>
      </c>
      <c r="N51" s="115" t="s">
        <v>2634</v>
      </c>
      <c r="O51" s="115" t="s">
        <v>1148</v>
      </c>
      <c r="P51" s="78"/>
    </row>
    <row r="52" spans="1:16" s="7" customFormat="1" ht="24.75" customHeight="1" outlineLevel="1" x14ac:dyDescent="0.25">
      <c r="A52" s="144">
        <v>5</v>
      </c>
      <c r="B52" s="122" t="s">
        <v>2690</v>
      </c>
      <c r="C52" s="112" t="s">
        <v>31</v>
      </c>
      <c r="D52" s="110" t="s">
        <v>2693</v>
      </c>
      <c r="E52" s="145">
        <v>41663</v>
      </c>
      <c r="F52" s="145">
        <v>42004</v>
      </c>
      <c r="G52" s="160">
        <f t="shared" si="3"/>
        <v>11.366666666666667</v>
      </c>
      <c r="H52" s="119" t="s">
        <v>2694</v>
      </c>
      <c r="I52" s="113" t="s">
        <v>628</v>
      </c>
      <c r="J52" s="113" t="s">
        <v>654</v>
      </c>
      <c r="K52" s="116">
        <v>109060000</v>
      </c>
      <c r="L52" s="115" t="s">
        <v>1148</v>
      </c>
      <c r="M52" s="117">
        <v>1</v>
      </c>
      <c r="N52" s="115" t="s">
        <v>2634</v>
      </c>
      <c r="O52" s="115" t="s">
        <v>26</v>
      </c>
      <c r="P52" s="79"/>
    </row>
    <row r="53" spans="1:16" s="7" customFormat="1" ht="24.75" customHeight="1" outlineLevel="1" x14ac:dyDescent="0.25">
      <c r="A53" s="144">
        <v>6</v>
      </c>
      <c r="B53" s="111" t="s">
        <v>2695</v>
      </c>
      <c r="C53" s="112" t="s">
        <v>32</v>
      </c>
      <c r="D53" s="110" t="s">
        <v>2696</v>
      </c>
      <c r="E53" s="145">
        <v>41353</v>
      </c>
      <c r="F53" s="145">
        <v>42083</v>
      </c>
      <c r="G53" s="160">
        <f t="shared" si="3"/>
        <v>24.333333333333332</v>
      </c>
      <c r="H53" s="119" t="s">
        <v>2697</v>
      </c>
      <c r="I53" s="113" t="s">
        <v>628</v>
      </c>
      <c r="J53" s="113" t="s">
        <v>632</v>
      </c>
      <c r="K53" s="123">
        <v>250000000</v>
      </c>
      <c r="L53" s="115" t="s">
        <v>1148</v>
      </c>
      <c r="M53" s="117">
        <v>1</v>
      </c>
      <c r="N53" s="115" t="s">
        <v>2634</v>
      </c>
      <c r="O53" s="115" t="s">
        <v>1148</v>
      </c>
      <c r="P53" s="79"/>
    </row>
    <row r="54" spans="1:16" s="7" customFormat="1" ht="24.75" customHeight="1" outlineLevel="1" x14ac:dyDescent="0.25">
      <c r="A54" s="144">
        <v>7</v>
      </c>
      <c r="B54" s="111" t="s">
        <v>2690</v>
      </c>
      <c r="C54" s="112" t="s">
        <v>31</v>
      </c>
      <c r="D54" s="110" t="s">
        <v>2698</v>
      </c>
      <c r="E54" s="145">
        <v>42172</v>
      </c>
      <c r="F54" s="145">
        <v>42369</v>
      </c>
      <c r="G54" s="160">
        <f t="shared" si="3"/>
        <v>6.5666666666666664</v>
      </c>
      <c r="H54" s="122" t="s">
        <v>2699</v>
      </c>
      <c r="I54" s="113" t="s">
        <v>628</v>
      </c>
      <c r="J54" s="113" t="s">
        <v>656</v>
      </c>
      <c r="K54" s="118">
        <v>137699800</v>
      </c>
      <c r="L54" s="115" t="s">
        <v>1148</v>
      </c>
      <c r="M54" s="117">
        <v>1</v>
      </c>
      <c r="N54" s="115" t="s">
        <v>2634</v>
      </c>
      <c r="O54" s="115" t="s">
        <v>1148</v>
      </c>
      <c r="P54" s="79"/>
    </row>
    <row r="55" spans="1:16" s="7" customFormat="1" ht="24.75" customHeight="1" outlineLevel="1" x14ac:dyDescent="0.25">
      <c r="A55" s="144">
        <v>8</v>
      </c>
      <c r="B55" s="111" t="s">
        <v>2700</v>
      </c>
      <c r="C55" s="112" t="s">
        <v>32</v>
      </c>
      <c r="D55" s="110" t="s">
        <v>2701</v>
      </c>
      <c r="E55" s="145">
        <v>42125</v>
      </c>
      <c r="F55" s="145">
        <v>42520</v>
      </c>
      <c r="G55" s="160">
        <f t="shared" si="3"/>
        <v>13.166666666666666</v>
      </c>
      <c r="H55" s="122" t="s">
        <v>2702</v>
      </c>
      <c r="I55" s="113" t="s">
        <v>628</v>
      </c>
      <c r="J55" s="113" t="s">
        <v>654</v>
      </c>
      <c r="K55" s="118">
        <v>134560000</v>
      </c>
      <c r="L55" s="115" t="s">
        <v>1148</v>
      </c>
      <c r="M55" s="117">
        <v>1</v>
      </c>
      <c r="N55" s="115" t="s">
        <v>2634</v>
      </c>
      <c r="O55" s="115" t="s">
        <v>1148</v>
      </c>
      <c r="P55" s="79"/>
    </row>
    <row r="56" spans="1:16" s="7" customFormat="1" ht="24.75" customHeight="1" outlineLevel="1" x14ac:dyDescent="0.25">
      <c r="A56" s="144">
        <v>9</v>
      </c>
      <c r="B56" s="122" t="s">
        <v>2690</v>
      </c>
      <c r="C56" s="112" t="s">
        <v>31</v>
      </c>
      <c r="D56" s="110" t="s">
        <v>2703</v>
      </c>
      <c r="E56" s="145">
        <v>43070</v>
      </c>
      <c r="F56" s="145">
        <v>43312</v>
      </c>
      <c r="G56" s="160">
        <f t="shared" si="3"/>
        <v>8.0666666666666664</v>
      </c>
      <c r="H56" s="122" t="s">
        <v>2704</v>
      </c>
      <c r="I56" s="113" t="s">
        <v>628</v>
      </c>
      <c r="J56" s="113" t="s">
        <v>632</v>
      </c>
      <c r="K56" s="118">
        <v>1686775000</v>
      </c>
      <c r="L56" s="115" t="s">
        <v>1148</v>
      </c>
      <c r="M56" s="117">
        <v>1</v>
      </c>
      <c r="N56" s="115" t="s">
        <v>2634</v>
      </c>
      <c r="O56" s="115" t="s">
        <v>26</v>
      </c>
      <c r="P56" s="79"/>
    </row>
    <row r="57" spans="1:16" s="7" customFormat="1" ht="24.75" customHeight="1" outlineLevel="1" x14ac:dyDescent="0.25">
      <c r="A57" s="144">
        <v>10</v>
      </c>
      <c r="B57" s="122" t="s">
        <v>2690</v>
      </c>
      <c r="C57" s="65" t="s">
        <v>31</v>
      </c>
      <c r="D57" s="63" t="s">
        <v>2705</v>
      </c>
      <c r="E57" s="145">
        <v>42837</v>
      </c>
      <c r="F57" s="145">
        <v>43100</v>
      </c>
      <c r="G57" s="160">
        <f t="shared" si="3"/>
        <v>8.7666666666666675</v>
      </c>
      <c r="H57" s="122" t="s">
        <v>2706</v>
      </c>
      <c r="I57" s="63" t="s">
        <v>628</v>
      </c>
      <c r="J57" s="63" t="s">
        <v>632</v>
      </c>
      <c r="K57" s="123">
        <v>190304407</v>
      </c>
      <c r="L57" s="65" t="s">
        <v>1148</v>
      </c>
      <c r="M57" s="67">
        <v>1</v>
      </c>
      <c r="N57" s="65" t="s">
        <v>2634</v>
      </c>
      <c r="O57" s="65" t="s">
        <v>1148</v>
      </c>
      <c r="P57" s="79"/>
    </row>
    <row r="58" spans="1:16" s="7" customFormat="1" ht="24.75" customHeight="1" outlineLevel="1" x14ac:dyDescent="0.25">
      <c r="A58" s="144">
        <v>11</v>
      </c>
      <c r="B58" s="179" t="s">
        <v>2707</v>
      </c>
      <c r="C58" s="65" t="s">
        <v>32</v>
      </c>
      <c r="D58" s="63" t="s">
        <v>2708</v>
      </c>
      <c r="E58" s="145">
        <v>42760</v>
      </c>
      <c r="F58" s="145">
        <v>43288</v>
      </c>
      <c r="G58" s="160">
        <f t="shared" si="3"/>
        <v>17.600000000000001</v>
      </c>
      <c r="H58" s="122" t="s">
        <v>2709</v>
      </c>
      <c r="I58" s="63" t="s">
        <v>628</v>
      </c>
      <c r="J58" s="63" t="s">
        <v>654</v>
      </c>
      <c r="K58" s="123">
        <v>730000000</v>
      </c>
      <c r="L58" s="65" t="s">
        <v>1148</v>
      </c>
      <c r="M58" s="67">
        <v>1</v>
      </c>
      <c r="N58" s="65" t="s">
        <v>2634</v>
      </c>
      <c r="O58" s="65" t="s">
        <v>26</v>
      </c>
      <c r="P58" s="79"/>
    </row>
    <row r="59" spans="1:16" s="7" customFormat="1" ht="24.75" customHeight="1" outlineLevel="1" x14ac:dyDescent="0.25">
      <c r="A59" s="144">
        <v>12</v>
      </c>
      <c r="B59" s="122" t="s">
        <v>2710</v>
      </c>
      <c r="C59" s="65" t="s">
        <v>31</v>
      </c>
      <c r="D59" s="63" t="s">
        <v>2711</v>
      </c>
      <c r="E59" s="145"/>
      <c r="F59" s="145"/>
      <c r="G59" s="160" t="str">
        <f t="shared" si="3"/>
        <v/>
      </c>
      <c r="H59" s="64"/>
      <c r="I59" s="63"/>
      <c r="J59" s="63"/>
      <c r="K59" s="66"/>
      <c r="L59" s="65"/>
      <c r="M59" s="67"/>
      <c r="N59" s="65" t="s">
        <v>2634</v>
      </c>
      <c r="O59" s="65" t="s">
        <v>1148</v>
      </c>
      <c r="P59" s="79"/>
    </row>
    <row r="60" spans="1:16" s="7" customFormat="1" ht="24.75" customHeight="1" outlineLevel="1" x14ac:dyDescent="0.25">
      <c r="A60" s="144">
        <v>13</v>
      </c>
      <c r="B60" s="179" t="s">
        <v>2712</v>
      </c>
      <c r="C60" s="65" t="s">
        <v>31</v>
      </c>
      <c r="D60" s="63" t="s">
        <v>2713</v>
      </c>
      <c r="E60" s="145">
        <v>43108</v>
      </c>
      <c r="F60" s="145">
        <v>43707</v>
      </c>
      <c r="G60" s="160">
        <f t="shared" si="3"/>
        <v>19.966666666666665</v>
      </c>
      <c r="H60" s="122" t="s">
        <v>2714</v>
      </c>
      <c r="I60" s="63" t="s">
        <v>628</v>
      </c>
      <c r="J60" s="63" t="s">
        <v>632</v>
      </c>
      <c r="K60" s="123">
        <v>280000000</v>
      </c>
      <c r="L60" s="65" t="s">
        <v>1148</v>
      </c>
      <c r="M60" s="67">
        <v>1</v>
      </c>
      <c r="N60" s="65" t="s">
        <v>2634</v>
      </c>
      <c r="O60" s="65" t="s">
        <v>26</v>
      </c>
      <c r="P60" s="79"/>
    </row>
    <row r="61" spans="1:16" s="7" customFormat="1" ht="24.75" customHeight="1" outlineLevel="1" x14ac:dyDescent="0.25">
      <c r="A61" s="144">
        <v>14</v>
      </c>
      <c r="B61" s="179" t="s">
        <v>2715</v>
      </c>
      <c r="C61" s="65" t="s">
        <v>31</v>
      </c>
      <c r="D61" s="63" t="s">
        <v>2716</v>
      </c>
      <c r="E61" s="145">
        <v>43607</v>
      </c>
      <c r="F61" s="145">
        <v>43821</v>
      </c>
      <c r="G61" s="160">
        <f t="shared" si="3"/>
        <v>7.1333333333333337</v>
      </c>
      <c r="H61" s="122" t="s">
        <v>2717</v>
      </c>
      <c r="I61" s="63" t="s">
        <v>628</v>
      </c>
      <c r="J61" s="63" t="s">
        <v>656</v>
      </c>
      <c r="K61" s="66">
        <v>616377425</v>
      </c>
      <c r="L61" s="65" t="s">
        <v>1148</v>
      </c>
      <c r="M61" s="67">
        <v>1</v>
      </c>
      <c r="N61" s="65" t="s">
        <v>2634</v>
      </c>
      <c r="O61" s="65" t="s">
        <v>1148</v>
      </c>
      <c r="P61" s="79"/>
    </row>
    <row r="62" spans="1:16" s="7" customFormat="1" ht="24.75" customHeight="1" outlineLevel="1" x14ac:dyDescent="0.25">
      <c r="A62" s="144">
        <v>15</v>
      </c>
      <c r="B62" s="122" t="s">
        <v>2718</v>
      </c>
      <c r="C62" s="65" t="s">
        <v>32</v>
      </c>
      <c r="D62" s="121" t="s">
        <v>2719</v>
      </c>
      <c r="E62" s="145">
        <v>43558</v>
      </c>
      <c r="F62" s="145">
        <v>43830</v>
      </c>
      <c r="G62" s="160">
        <f t="shared" si="3"/>
        <v>9.0666666666666664</v>
      </c>
      <c r="H62" s="122" t="s">
        <v>2720</v>
      </c>
      <c r="I62" s="63" t="s">
        <v>628</v>
      </c>
      <c r="J62" s="63" t="s">
        <v>645</v>
      </c>
      <c r="K62" s="123">
        <v>225765360</v>
      </c>
      <c r="L62" s="65" t="s">
        <v>1148</v>
      </c>
      <c r="M62" s="67">
        <v>1</v>
      </c>
      <c r="N62" s="65" t="s">
        <v>2634</v>
      </c>
      <c r="O62" s="65" t="s">
        <v>1148</v>
      </c>
      <c r="P62" s="79"/>
    </row>
    <row r="63" spans="1:16" s="7" customFormat="1" ht="24.75" customHeight="1" outlineLevel="1" x14ac:dyDescent="0.25">
      <c r="A63" s="144">
        <v>16</v>
      </c>
      <c r="B63" s="122" t="s">
        <v>2718</v>
      </c>
      <c r="C63" s="65" t="s">
        <v>31</v>
      </c>
      <c r="D63" s="63" t="s">
        <v>2721</v>
      </c>
      <c r="E63" s="145">
        <v>43483</v>
      </c>
      <c r="F63" s="145">
        <v>43738</v>
      </c>
      <c r="G63" s="160">
        <f t="shared" si="3"/>
        <v>8.5</v>
      </c>
      <c r="H63" s="122" t="s">
        <v>2722</v>
      </c>
      <c r="I63" s="63" t="s">
        <v>628</v>
      </c>
      <c r="J63" s="63" t="s">
        <v>634</v>
      </c>
      <c r="K63" s="123">
        <v>2227490790</v>
      </c>
      <c r="L63" s="65" t="s">
        <v>1148</v>
      </c>
      <c r="M63" s="67">
        <v>1</v>
      </c>
      <c r="N63" s="65" t="s">
        <v>2634</v>
      </c>
      <c r="O63" s="65" t="s">
        <v>1148</v>
      </c>
      <c r="P63" s="79"/>
    </row>
    <row r="64" spans="1:16" s="7" customFormat="1" ht="24.75" customHeight="1" outlineLevel="1" x14ac:dyDescent="0.25">
      <c r="A64" s="144">
        <v>17</v>
      </c>
      <c r="B64" s="122" t="s">
        <v>2718</v>
      </c>
      <c r="C64" s="65" t="s">
        <v>31</v>
      </c>
      <c r="D64" s="63" t="s">
        <v>2723</v>
      </c>
      <c r="E64" s="145">
        <v>43584</v>
      </c>
      <c r="F64" s="145">
        <v>43830</v>
      </c>
      <c r="G64" s="160">
        <f t="shared" si="3"/>
        <v>8.1999999999999993</v>
      </c>
      <c r="H64" s="122" t="s">
        <v>2724</v>
      </c>
      <c r="I64" s="63" t="s">
        <v>628</v>
      </c>
      <c r="J64" s="63" t="s">
        <v>632</v>
      </c>
      <c r="K64" s="123">
        <v>161543000</v>
      </c>
      <c r="L64" s="65" t="s">
        <v>1148</v>
      </c>
      <c r="M64" s="67">
        <v>1</v>
      </c>
      <c r="N64" s="65" t="s">
        <v>2634</v>
      </c>
      <c r="O64" s="65" t="s">
        <v>1148</v>
      </c>
      <c r="P64" s="79"/>
    </row>
    <row r="65" spans="1:16" s="7" customFormat="1" ht="24.75" customHeight="1" outlineLevel="1" x14ac:dyDescent="0.25">
      <c r="A65" s="144">
        <v>18</v>
      </c>
      <c r="B65" s="122" t="s">
        <v>2725</v>
      </c>
      <c r="C65" s="65" t="s">
        <v>31</v>
      </c>
      <c r="D65" s="121" t="s">
        <v>2726</v>
      </c>
      <c r="E65" s="145">
        <v>43927</v>
      </c>
      <c r="F65" s="145">
        <v>43957</v>
      </c>
      <c r="G65" s="160">
        <f t="shared" si="3"/>
        <v>1</v>
      </c>
      <c r="H65" s="122" t="s">
        <v>2727</v>
      </c>
      <c r="I65" s="63" t="s">
        <v>628</v>
      </c>
      <c r="J65" s="63" t="s">
        <v>641</v>
      </c>
      <c r="K65" s="123">
        <v>117180000</v>
      </c>
      <c r="L65" s="65" t="s">
        <v>1148</v>
      </c>
      <c r="M65" s="67">
        <v>1</v>
      </c>
      <c r="N65" s="65" t="s">
        <v>2634</v>
      </c>
      <c r="O65" s="65" t="s">
        <v>1148</v>
      </c>
      <c r="P65" s="79"/>
    </row>
    <row r="66" spans="1:16" s="7" customFormat="1" ht="24.75" customHeight="1" outlineLevel="1" x14ac:dyDescent="0.25">
      <c r="A66" s="144">
        <v>19</v>
      </c>
      <c r="B66" s="122" t="s">
        <v>2718</v>
      </c>
      <c r="C66" s="65" t="s">
        <v>31</v>
      </c>
      <c r="D66" s="63" t="s">
        <v>2728</v>
      </c>
      <c r="E66" s="145">
        <v>43843</v>
      </c>
      <c r="F66" s="145">
        <v>43963</v>
      </c>
      <c r="G66" s="160">
        <f t="shared" si="3"/>
        <v>4</v>
      </c>
      <c r="H66" s="122" t="s">
        <v>2729</v>
      </c>
      <c r="I66" s="63" t="s">
        <v>628</v>
      </c>
      <c r="J66" s="63" t="s">
        <v>630</v>
      </c>
      <c r="K66" s="123">
        <v>427531012</v>
      </c>
      <c r="L66" s="65" t="s">
        <v>1148</v>
      </c>
      <c r="M66" s="67">
        <v>1</v>
      </c>
      <c r="N66" s="65" t="s">
        <v>2634</v>
      </c>
      <c r="O66" s="65" t="s">
        <v>1148</v>
      </c>
      <c r="P66" s="79"/>
    </row>
    <row r="67" spans="1:16" s="7" customFormat="1" ht="24.75" customHeight="1" outlineLevel="1" x14ac:dyDescent="0.25">
      <c r="A67" s="144">
        <v>20</v>
      </c>
      <c r="B67" s="122" t="s">
        <v>2715</v>
      </c>
      <c r="C67" s="65" t="s">
        <v>31</v>
      </c>
      <c r="D67" s="63" t="s">
        <v>2730</v>
      </c>
      <c r="E67" s="145">
        <v>43909</v>
      </c>
      <c r="F67" s="145">
        <v>43951</v>
      </c>
      <c r="G67" s="160">
        <f t="shared" si="3"/>
        <v>1.4</v>
      </c>
      <c r="H67" s="122" t="s">
        <v>2731</v>
      </c>
      <c r="I67" s="63" t="s">
        <v>628</v>
      </c>
      <c r="J67" s="63" t="s">
        <v>656</v>
      </c>
      <c r="K67" s="123">
        <v>259840000</v>
      </c>
      <c r="L67" s="65" t="s">
        <v>1148</v>
      </c>
      <c r="M67" s="67">
        <v>1</v>
      </c>
      <c r="N67" s="65" t="s">
        <v>2634</v>
      </c>
      <c r="O67" s="65" t="s">
        <v>1148</v>
      </c>
      <c r="P67" s="79"/>
    </row>
    <row r="68" spans="1:16" s="7" customFormat="1" ht="24.75" customHeight="1" outlineLevel="1" x14ac:dyDescent="0.25">
      <c r="A68" s="144">
        <v>21</v>
      </c>
      <c r="B68" s="122" t="s">
        <v>2715</v>
      </c>
      <c r="C68" s="65" t="s">
        <v>31</v>
      </c>
      <c r="D68" s="63" t="s">
        <v>2732</v>
      </c>
      <c r="E68" s="145">
        <v>43913</v>
      </c>
      <c r="F68" s="145">
        <v>43951</v>
      </c>
      <c r="G68" s="160">
        <f t="shared" si="3"/>
        <v>1.2666666666666666</v>
      </c>
      <c r="H68" s="122" t="s">
        <v>2733</v>
      </c>
      <c r="I68" s="63" t="s">
        <v>628</v>
      </c>
      <c r="J68" s="63" t="s">
        <v>655</v>
      </c>
      <c r="K68" s="123">
        <v>165880000</v>
      </c>
      <c r="L68" s="65" t="s">
        <v>1148</v>
      </c>
      <c r="M68" s="67">
        <v>1</v>
      </c>
      <c r="N68" s="65" t="s">
        <v>2634</v>
      </c>
      <c r="O68" s="65" t="s">
        <v>1148</v>
      </c>
      <c r="P68" s="79"/>
    </row>
    <row r="69" spans="1:16" s="7" customFormat="1" ht="24.75" customHeight="1" outlineLevel="1" x14ac:dyDescent="0.25">
      <c r="A69" s="144">
        <v>22</v>
      </c>
      <c r="B69" s="122" t="s">
        <v>2718</v>
      </c>
      <c r="C69" s="65" t="s">
        <v>31</v>
      </c>
      <c r="D69" s="63" t="s">
        <v>2719</v>
      </c>
      <c r="E69" s="145">
        <v>43558</v>
      </c>
      <c r="F69" s="145">
        <v>43830</v>
      </c>
      <c r="G69" s="160">
        <f t="shared" si="3"/>
        <v>9.0666666666666664</v>
      </c>
      <c r="H69" s="122" t="s">
        <v>2720</v>
      </c>
      <c r="I69" s="63" t="s">
        <v>628</v>
      </c>
      <c r="J69" s="63" t="s">
        <v>632</v>
      </c>
      <c r="K69" s="123">
        <v>112882680</v>
      </c>
      <c r="L69" s="65" t="s">
        <v>1148</v>
      </c>
      <c r="M69" s="67">
        <v>1</v>
      </c>
      <c r="N69" s="65" t="s">
        <v>2634</v>
      </c>
      <c r="O69" s="65" t="s">
        <v>1148</v>
      </c>
      <c r="P69" s="79"/>
    </row>
    <row r="70" spans="1:16" s="7" customFormat="1" ht="24.75" customHeight="1" outlineLevel="1" x14ac:dyDescent="0.25">
      <c r="A70" s="144">
        <v>23</v>
      </c>
      <c r="B70" s="122" t="s">
        <v>2718</v>
      </c>
      <c r="C70" s="65" t="s">
        <v>31</v>
      </c>
      <c r="D70" s="63" t="s">
        <v>2719</v>
      </c>
      <c r="E70" s="145">
        <v>43558</v>
      </c>
      <c r="F70" s="145">
        <v>43830</v>
      </c>
      <c r="G70" s="160">
        <f t="shared" si="3"/>
        <v>9.0666666666666664</v>
      </c>
      <c r="H70" s="122" t="s">
        <v>2720</v>
      </c>
      <c r="I70" s="63" t="s">
        <v>628</v>
      </c>
      <c r="J70" s="63" t="s">
        <v>649</v>
      </c>
      <c r="K70" s="123">
        <v>112882680</v>
      </c>
      <c r="L70" s="65" t="s">
        <v>1148</v>
      </c>
      <c r="M70" s="67">
        <v>1</v>
      </c>
      <c r="N70" s="65" t="s">
        <v>2634</v>
      </c>
      <c r="O70" s="65" t="s">
        <v>1148</v>
      </c>
      <c r="P70" s="79"/>
    </row>
    <row r="71" spans="1:16" s="7" customFormat="1" ht="24.75" customHeight="1" outlineLevel="1" x14ac:dyDescent="0.25">
      <c r="A71" s="144">
        <v>24</v>
      </c>
      <c r="B71" s="122" t="s">
        <v>2718</v>
      </c>
      <c r="C71" s="65" t="s">
        <v>31</v>
      </c>
      <c r="D71" s="63" t="s">
        <v>2719</v>
      </c>
      <c r="E71" s="145">
        <v>43558</v>
      </c>
      <c r="F71" s="145">
        <v>43830</v>
      </c>
      <c r="G71" s="160">
        <f t="shared" si="3"/>
        <v>9.0666666666666664</v>
      </c>
      <c r="H71" s="122" t="s">
        <v>2720</v>
      </c>
      <c r="I71" s="63" t="s">
        <v>628</v>
      </c>
      <c r="J71" s="63" t="s">
        <v>636</v>
      </c>
      <c r="K71" s="123">
        <v>112882680</v>
      </c>
      <c r="L71" s="65" t="s">
        <v>1148</v>
      </c>
      <c r="M71" s="67">
        <v>1</v>
      </c>
      <c r="N71" s="65" t="s">
        <v>2634</v>
      </c>
      <c r="O71" s="65" t="s">
        <v>1148</v>
      </c>
      <c r="P71" s="79"/>
    </row>
    <row r="72" spans="1:16" s="7" customFormat="1" ht="24.75" customHeight="1" outlineLevel="1" x14ac:dyDescent="0.25">
      <c r="A72" s="144">
        <v>25</v>
      </c>
      <c r="B72" s="122" t="s">
        <v>2734</v>
      </c>
      <c r="C72" s="65" t="s">
        <v>31</v>
      </c>
      <c r="D72" s="63"/>
      <c r="E72" s="145">
        <v>41225</v>
      </c>
      <c r="F72" s="145">
        <v>41440</v>
      </c>
      <c r="G72" s="160">
        <f t="shared" si="3"/>
        <v>7.166666666666667</v>
      </c>
      <c r="H72" s="122" t="s">
        <v>2736</v>
      </c>
      <c r="I72" s="63" t="s">
        <v>628</v>
      </c>
      <c r="J72" s="63" t="s">
        <v>654</v>
      </c>
      <c r="K72" s="123">
        <v>36630000</v>
      </c>
      <c r="L72" s="65" t="s">
        <v>1148</v>
      </c>
      <c r="M72" s="67">
        <v>1</v>
      </c>
      <c r="N72" s="65" t="s">
        <v>2634</v>
      </c>
      <c r="O72" s="65" t="s">
        <v>1148</v>
      </c>
      <c r="P72" s="79"/>
    </row>
    <row r="73" spans="1:16" s="7" customFormat="1" ht="24.75" customHeight="1" outlineLevel="1" x14ac:dyDescent="0.25">
      <c r="A73" s="144">
        <v>26</v>
      </c>
      <c r="B73" s="122" t="s">
        <v>2718</v>
      </c>
      <c r="C73" s="65" t="s">
        <v>31</v>
      </c>
      <c r="D73" s="63" t="s">
        <v>2735</v>
      </c>
      <c r="E73" s="145">
        <v>43585</v>
      </c>
      <c r="F73" s="145">
        <v>43814</v>
      </c>
      <c r="G73" s="160">
        <f t="shared" si="3"/>
        <v>7.6333333333333337</v>
      </c>
      <c r="H73" s="122" t="s">
        <v>2737</v>
      </c>
      <c r="I73" s="63" t="s">
        <v>628</v>
      </c>
      <c r="J73" s="121" t="s">
        <v>631</v>
      </c>
      <c r="K73" s="123">
        <v>77195508</v>
      </c>
      <c r="L73" s="65" t="s">
        <v>1148</v>
      </c>
      <c r="M73" s="67">
        <v>1</v>
      </c>
      <c r="N73" s="65" t="s">
        <v>2634</v>
      </c>
      <c r="O73" s="65" t="s">
        <v>1148</v>
      </c>
      <c r="P73" s="79"/>
    </row>
    <row r="74" spans="1:16" s="7" customFormat="1" ht="24.75" customHeight="1" outlineLevel="1" x14ac:dyDescent="0.25">
      <c r="A74" s="144">
        <v>27</v>
      </c>
      <c r="B74" s="122" t="s">
        <v>2718</v>
      </c>
      <c r="C74" s="65" t="s">
        <v>31</v>
      </c>
      <c r="D74" s="63" t="s">
        <v>2739</v>
      </c>
      <c r="E74" s="180">
        <v>43892</v>
      </c>
      <c r="F74" s="180">
        <v>44165</v>
      </c>
      <c r="G74" s="160">
        <f t="shared" si="3"/>
        <v>9.1</v>
      </c>
      <c r="H74" s="122" t="s">
        <v>2740</v>
      </c>
      <c r="I74" s="63" t="s">
        <v>396</v>
      </c>
      <c r="J74" s="121" t="s">
        <v>876</v>
      </c>
      <c r="K74" s="123">
        <v>676626905</v>
      </c>
      <c r="L74" s="65" t="s">
        <v>1148</v>
      </c>
      <c r="M74" s="67">
        <v>1</v>
      </c>
      <c r="N74" s="65" t="s">
        <v>2634</v>
      </c>
      <c r="O74" s="65" t="s">
        <v>1148</v>
      </c>
      <c r="P74" s="79"/>
    </row>
    <row r="75" spans="1:16" s="7" customFormat="1" ht="24.75" customHeight="1" outlineLevel="1" x14ac:dyDescent="0.25">
      <c r="A75" s="144">
        <v>28</v>
      </c>
      <c r="B75" s="122" t="s">
        <v>2718</v>
      </c>
      <c r="C75" s="124" t="s">
        <v>31</v>
      </c>
      <c r="D75" s="121" t="s">
        <v>2735</v>
      </c>
      <c r="E75" s="145">
        <v>43585</v>
      </c>
      <c r="F75" s="145">
        <v>43814</v>
      </c>
      <c r="G75" s="160">
        <f t="shared" si="3"/>
        <v>7.6333333333333337</v>
      </c>
      <c r="H75" s="122" t="s">
        <v>2737</v>
      </c>
      <c r="I75" s="121" t="s">
        <v>628</v>
      </c>
      <c r="J75" s="121" t="s">
        <v>633</v>
      </c>
      <c r="K75" s="123">
        <v>77195508</v>
      </c>
      <c r="L75" s="124" t="s">
        <v>1148</v>
      </c>
      <c r="M75" s="117">
        <v>1</v>
      </c>
      <c r="N75" s="124" t="s">
        <v>2634</v>
      </c>
      <c r="O75" s="124" t="s">
        <v>1148</v>
      </c>
      <c r="P75" s="79"/>
    </row>
    <row r="76" spans="1:16" s="7" customFormat="1" ht="24.75" customHeight="1" outlineLevel="1" x14ac:dyDescent="0.25">
      <c r="A76" s="144">
        <v>29</v>
      </c>
      <c r="B76" s="122" t="s">
        <v>2718</v>
      </c>
      <c r="C76" s="124" t="s">
        <v>31</v>
      </c>
      <c r="D76" s="121" t="s">
        <v>2735</v>
      </c>
      <c r="E76" s="145">
        <v>43585</v>
      </c>
      <c r="F76" s="145">
        <v>43814</v>
      </c>
      <c r="G76" s="160">
        <f t="shared" si="3"/>
        <v>7.6333333333333337</v>
      </c>
      <c r="H76" s="122" t="s">
        <v>2737</v>
      </c>
      <c r="I76" s="121" t="s">
        <v>628</v>
      </c>
      <c r="J76" s="121" t="s">
        <v>638</v>
      </c>
      <c r="K76" s="123">
        <v>77195508</v>
      </c>
      <c r="L76" s="124" t="s">
        <v>1148</v>
      </c>
      <c r="M76" s="117">
        <v>1</v>
      </c>
      <c r="N76" s="124" t="s">
        <v>2634</v>
      </c>
      <c r="O76" s="124" t="s">
        <v>1148</v>
      </c>
      <c r="P76" s="79"/>
    </row>
    <row r="77" spans="1:16" s="7" customFormat="1" ht="24.75" customHeight="1" outlineLevel="1" x14ac:dyDescent="0.25">
      <c r="A77" s="144">
        <v>30</v>
      </c>
      <c r="B77" s="122" t="s">
        <v>2718</v>
      </c>
      <c r="C77" s="124" t="s">
        <v>31</v>
      </c>
      <c r="D77" s="121" t="s">
        <v>2735</v>
      </c>
      <c r="E77" s="145">
        <v>43585</v>
      </c>
      <c r="F77" s="145">
        <v>43814</v>
      </c>
      <c r="G77" s="160">
        <f t="shared" si="3"/>
        <v>7.6333333333333337</v>
      </c>
      <c r="H77" s="122" t="s">
        <v>2737</v>
      </c>
      <c r="I77" s="121" t="s">
        <v>628</v>
      </c>
      <c r="J77" s="121" t="s">
        <v>640</v>
      </c>
      <c r="K77" s="123">
        <v>77195508</v>
      </c>
      <c r="L77" s="124" t="s">
        <v>1148</v>
      </c>
      <c r="M77" s="117">
        <v>1</v>
      </c>
      <c r="N77" s="124" t="s">
        <v>2634</v>
      </c>
      <c r="O77" s="124" t="s">
        <v>1148</v>
      </c>
      <c r="P77" s="79"/>
    </row>
    <row r="78" spans="1:16" s="7" customFormat="1" ht="24.75" customHeight="1" outlineLevel="1" x14ac:dyDescent="0.25">
      <c r="A78" s="144">
        <v>31</v>
      </c>
      <c r="B78" s="122" t="s">
        <v>2718</v>
      </c>
      <c r="C78" s="124" t="s">
        <v>31</v>
      </c>
      <c r="D78" s="121" t="s">
        <v>2735</v>
      </c>
      <c r="E78" s="145">
        <v>43585</v>
      </c>
      <c r="F78" s="145">
        <v>43814</v>
      </c>
      <c r="G78" s="160">
        <f t="shared" si="3"/>
        <v>7.6333333333333337</v>
      </c>
      <c r="H78" s="122" t="s">
        <v>2737</v>
      </c>
      <c r="I78" s="121" t="s">
        <v>628</v>
      </c>
      <c r="J78" s="121" t="s">
        <v>643</v>
      </c>
      <c r="K78" s="123">
        <v>77195508</v>
      </c>
      <c r="L78" s="124" t="s">
        <v>1148</v>
      </c>
      <c r="M78" s="117">
        <v>1</v>
      </c>
      <c r="N78" s="124" t="s">
        <v>2634</v>
      </c>
      <c r="O78" s="124" t="s">
        <v>1148</v>
      </c>
      <c r="P78" s="79"/>
    </row>
    <row r="79" spans="1:16" s="7" customFormat="1" ht="24.75" customHeight="1" outlineLevel="1" x14ac:dyDescent="0.25">
      <c r="A79" s="144">
        <v>32</v>
      </c>
      <c r="B79" s="122" t="s">
        <v>2718</v>
      </c>
      <c r="C79" s="124" t="s">
        <v>31</v>
      </c>
      <c r="D79" s="121" t="s">
        <v>2735</v>
      </c>
      <c r="E79" s="145">
        <v>43585</v>
      </c>
      <c r="F79" s="145">
        <v>43814</v>
      </c>
      <c r="G79" s="160">
        <f t="shared" si="3"/>
        <v>7.6333333333333337</v>
      </c>
      <c r="H79" s="122" t="s">
        <v>2737</v>
      </c>
      <c r="I79" s="121" t="s">
        <v>628</v>
      </c>
      <c r="J79" s="121" t="s">
        <v>648</v>
      </c>
      <c r="K79" s="123">
        <v>77195508</v>
      </c>
      <c r="L79" s="124" t="s">
        <v>1148</v>
      </c>
      <c r="M79" s="117">
        <v>1</v>
      </c>
      <c r="N79" s="124" t="s">
        <v>2634</v>
      </c>
      <c r="O79" s="124" t="s">
        <v>1148</v>
      </c>
      <c r="P79" s="79"/>
    </row>
    <row r="80" spans="1:16" s="7" customFormat="1" ht="24.75" customHeight="1" outlineLevel="1" x14ac:dyDescent="0.25">
      <c r="A80" s="144">
        <v>33</v>
      </c>
      <c r="B80" s="122" t="s">
        <v>2718</v>
      </c>
      <c r="C80" s="124" t="s">
        <v>31</v>
      </c>
      <c r="D80" s="121" t="s">
        <v>2735</v>
      </c>
      <c r="E80" s="145">
        <v>43585</v>
      </c>
      <c r="F80" s="145">
        <v>43814</v>
      </c>
      <c r="G80" s="160">
        <f t="shared" si="3"/>
        <v>7.6333333333333337</v>
      </c>
      <c r="H80" s="122" t="s">
        <v>2737</v>
      </c>
      <c r="I80" s="121" t="s">
        <v>628</v>
      </c>
      <c r="J80" s="121" t="s">
        <v>652</v>
      </c>
      <c r="K80" s="123">
        <v>77195508</v>
      </c>
      <c r="L80" s="124" t="s">
        <v>1148</v>
      </c>
      <c r="M80" s="117">
        <v>1</v>
      </c>
      <c r="N80" s="124" t="s">
        <v>2634</v>
      </c>
      <c r="O80" s="124" t="s">
        <v>1148</v>
      </c>
      <c r="P80" s="79"/>
    </row>
    <row r="81" spans="1:16" s="7" customFormat="1" ht="24.75" customHeight="1" outlineLevel="1" x14ac:dyDescent="0.25">
      <c r="A81" s="144">
        <v>34</v>
      </c>
      <c r="B81" s="122" t="s">
        <v>2718</v>
      </c>
      <c r="C81" s="124" t="s">
        <v>31</v>
      </c>
      <c r="D81" s="121" t="s">
        <v>2735</v>
      </c>
      <c r="E81" s="145">
        <v>43585</v>
      </c>
      <c r="F81" s="145">
        <v>43814</v>
      </c>
      <c r="G81" s="160">
        <f t="shared" si="3"/>
        <v>7.6333333333333337</v>
      </c>
      <c r="H81" s="122" t="s">
        <v>2737</v>
      </c>
      <c r="I81" s="121" t="s">
        <v>628</v>
      </c>
      <c r="J81" s="121" t="s">
        <v>654</v>
      </c>
      <c r="K81" s="123">
        <v>77195508</v>
      </c>
      <c r="L81" s="124" t="s">
        <v>1148</v>
      </c>
      <c r="M81" s="117">
        <v>1</v>
      </c>
      <c r="N81" s="124" t="s">
        <v>2634</v>
      </c>
      <c r="O81" s="124" t="s">
        <v>1148</v>
      </c>
      <c r="P81" s="79"/>
    </row>
    <row r="82" spans="1:16" s="7" customFormat="1" ht="24.75" customHeight="1" outlineLevel="1" x14ac:dyDescent="0.25">
      <c r="A82" s="144">
        <v>35</v>
      </c>
      <c r="B82" s="122" t="s">
        <v>2718</v>
      </c>
      <c r="C82" s="124" t="s">
        <v>31</v>
      </c>
      <c r="D82" s="121" t="s">
        <v>2735</v>
      </c>
      <c r="E82" s="145">
        <v>43585</v>
      </c>
      <c r="F82" s="145">
        <v>43814</v>
      </c>
      <c r="G82" s="160">
        <f t="shared" si="3"/>
        <v>7.6333333333333337</v>
      </c>
      <c r="H82" s="122" t="s">
        <v>2737</v>
      </c>
      <c r="I82" s="121" t="s">
        <v>628</v>
      </c>
      <c r="J82" s="121" t="s">
        <v>395</v>
      </c>
      <c r="K82" s="123">
        <v>77195508</v>
      </c>
      <c r="L82" s="124" t="s">
        <v>1148</v>
      </c>
      <c r="M82" s="117">
        <v>1</v>
      </c>
      <c r="N82" s="124" t="s">
        <v>2634</v>
      </c>
      <c r="O82" s="124" t="s">
        <v>1148</v>
      </c>
      <c r="P82" s="79"/>
    </row>
    <row r="83" spans="1:16" s="7" customFormat="1" ht="24.75" customHeight="1" outlineLevel="1" x14ac:dyDescent="0.25">
      <c r="A83" s="144">
        <v>36</v>
      </c>
      <c r="B83" s="122" t="s">
        <v>2718</v>
      </c>
      <c r="C83" s="124" t="s">
        <v>31</v>
      </c>
      <c r="D83" s="121" t="s">
        <v>2735</v>
      </c>
      <c r="E83" s="145">
        <v>43585</v>
      </c>
      <c r="F83" s="145">
        <v>43814</v>
      </c>
      <c r="G83" s="160">
        <f t="shared" si="3"/>
        <v>7.6333333333333337</v>
      </c>
      <c r="H83" s="122" t="s">
        <v>2737</v>
      </c>
      <c r="I83" s="121" t="s">
        <v>628</v>
      </c>
      <c r="J83" s="121" t="s">
        <v>630</v>
      </c>
      <c r="K83" s="123">
        <v>77195508</v>
      </c>
      <c r="L83" s="124" t="s">
        <v>1148</v>
      </c>
      <c r="M83" s="117">
        <v>1</v>
      </c>
      <c r="N83" s="124" t="s">
        <v>2634</v>
      </c>
      <c r="O83" s="124" t="s">
        <v>1148</v>
      </c>
      <c r="P83" s="79"/>
    </row>
    <row r="84" spans="1:16" s="7" customFormat="1" ht="24.75" customHeight="1" outlineLevel="1" x14ac:dyDescent="0.25">
      <c r="A84" s="144">
        <v>37</v>
      </c>
      <c r="B84" s="122" t="s">
        <v>2718</v>
      </c>
      <c r="C84" s="124" t="s">
        <v>31</v>
      </c>
      <c r="D84" s="121" t="s">
        <v>2735</v>
      </c>
      <c r="E84" s="145">
        <v>43585</v>
      </c>
      <c r="F84" s="145">
        <v>43814</v>
      </c>
      <c r="G84" s="160">
        <f t="shared" si="3"/>
        <v>7.6333333333333337</v>
      </c>
      <c r="H84" s="122" t="s">
        <v>2737</v>
      </c>
      <c r="I84" s="121" t="s">
        <v>628</v>
      </c>
      <c r="J84" s="121" t="s">
        <v>635</v>
      </c>
      <c r="K84" s="123">
        <v>77195508</v>
      </c>
      <c r="L84" s="124" t="s">
        <v>1148</v>
      </c>
      <c r="M84" s="117">
        <v>1</v>
      </c>
      <c r="N84" s="124" t="s">
        <v>2634</v>
      </c>
      <c r="O84" s="124" t="s">
        <v>1148</v>
      </c>
      <c r="P84" s="79"/>
    </row>
    <row r="85" spans="1:16" s="7" customFormat="1" ht="24.75" customHeight="1" outlineLevel="1" x14ac:dyDescent="0.25">
      <c r="A85" s="144">
        <v>38</v>
      </c>
      <c r="B85" s="122" t="s">
        <v>2718</v>
      </c>
      <c r="C85" s="124" t="s">
        <v>31</v>
      </c>
      <c r="D85" s="121" t="s">
        <v>2735</v>
      </c>
      <c r="E85" s="145">
        <v>43585</v>
      </c>
      <c r="F85" s="145">
        <v>43814</v>
      </c>
      <c r="G85" s="160">
        <f t="shared" si="3"/>
        <v>7.6333333333333337</v>
      </c>
      <c r="H85" s="122" t="s">
        <v>2737</v>
      </c>
      <c r="I85" s="121" t="s">
        <v>628</v>
      </c>
      <c r="J85" s="121" t="s">
        <v>647</v>
      </c>
      <c r="K85" s="123">
        <v>77195508</v>
      </c>
      <c r="L85" s="124" t="s">
        <v>1148</v>
      </c>
      <c r="M85" s="117">
        <v>1</v>
      </c>
      <c r="N85" s="124" t="s">
        <v>2634</v>
      </c>
      <c r="O85" s="124" t="s">
        <v>1148</v>
      </c>
      <c r="P85" s="79"/>
    </row>
    <row r="86" spans="1:16" s="7" customFormat="1" ht="24.75" customHeight="1" outlineLevel="1" x14ac:dyDescent="0.25">
      <c r="A86" s="144">
        <v>39</v>
      </c>
      <c r="B86" s="122" t="s">
        <v>2718</v>
      </c>
      <c r="C86" s="124" t="s">
        <v>31</v>
      </c>
      <c r="D86" s="121" t="s">
        <v>2735</v>
      </c>
      <c r="E86" s="145">
        <v>43585</v>
      </c>
      <c r="F86" s="145">
        <v>43814</v>
      </c>
      <c r="G86" s="160">
        <f t="shared" si="3"/>
        <v>7.6333333333333337</v>
      </c>
      <c r="H86" s="122" t="s">
        <v>2737</v>
      </c>
      <c r="I86" s="121" t="s">
        <v>628</v>
      </c>
      <c r="J86" s="121" t="s">
        <v>652</v>
      </c>
      <c r="K86" s="123">
        <v>77195508</v>
      </c>
      <c r="L86" s="124" t="s">
        <v>1148</v>
      </c>
      <c r="M86" s="117">
        <v>1</v>
      </c>
      <c r="N86" s="124" t="s">
        <v>2634</v>
      </c>
      <c r="O86" s="124" t="s">
        <v>1148</v>
      </c>
      <c r="P86" s="79"/>
    </row>
    <row r="87" spans="1:16" s="7" customFormat="1" ht="24.75" customHeight="1" outlineLevel="1" x14ac:dyDescent="0.25">
      <c r="A87" s="144">
        <v>40</v>
      </c>
      <c r="B87" s="122" t="s">
        <v>2718</v>
      </c>
      <c r="C87" s="124" t="s">
        <v>31</v>
      </c>
      <c r="D87" s="121" t="s">
        <v>2735</v>
      </c>
      <c r="E87" s="145">
        <v>43585</v>
      </c>
      <c r="F87" s="145">
        <v>43814</v>
      </c>
      <c r="G87" s="160">
        <f t="shared" si="3"/>
        <v>7.6333333333333337</v>
      </c>
      <c r="H87" s="122" t="s">
        <v>2737</v>
      </c>
      <c r="I87" s="121" t="s">
        <v>628</v>
      </c>
      <c r="J87" s="121" t="s">
        <v>658</v>
      </c>
      <c r="K87" s="123">
        <v>77195508</v>
      </c>
      <c r="L87" s="124" t="s">
        <v>1148</v>
      </c>
      <c r="M87" s="117">
        <v>1</v>
      </c>
      <c r="N87" s="124" t="s">
        <v>2634</v>
      </c>
      <c r="O87" s="124" t="s">
        <v>1148</v>
      </c>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2738</v>
      </c>
      <c r="E114" s="145">
        <v>43882</v>
      </c>
      <c r="F114" s="145">
        <v>44196</v>
      </c>
      <c r="G114" s="160">
        <f>IF(AND(E114&lt;&gt;"",F114&lt;&gt;""),((F114-E114)/30),"")</f>
        <v>10.466666666666667</v>
      </c>
      <c r="H114" s="177" t="s">
        <v>2676</v>
      </c>
      <c r="I114" s="121" t="s">
        <v>396</v>
      </c>
      <c r="J114" s="121" t="s">
        <v>876</v>
      </c>
      <c r="K114" s="123">
        <v>2127972686</v>
      </c>
      <c r="L114" s="100">
        <f>+IF(AND(K114&gt;0,O114="Ejecución"),(K114/877802)*Tabla28[[#This Row],[% participación]],IF(AND(K114&gt;0,O114&lt;&gt;"Ejecución"),"-",""))</f>
        <v>2424.2057844479737</v>
      </c>
      <c r="M114" s="124" t="s">
        <v>1148</v>
      </c>
      <c r="N114" s="173">
        <v>1</v>
      </c>
      <c r="O114" s="162" t="s">
        <v>1150</v>
      </c>
      <c r="P114" s="78"/>
    </row>
    <row r="115" spans="1:16" s="6" customFormat="1" ht="24.75" customHeight="1" x14ac:dyDescent="0.2">
      <c r="A115" s="143">
        <v>2</v>
      </c>
      <c r="B115" s="161" t="s">
        <v>2665</v>
      </c>
      <c r="C115" s="163" t="s">
        <v>31</v>
      </c>
      <c r="D115" s="63" t="s">
        <v>2741</v>
      </c>
      <c r="E115" s="178">
        <v>43889</v>
      </c>
      <c r="F115" s="134">
        <v>44196</v>
      </c>
      <c r="G115" s="160">
        <f t="shared" ref="G115:G116" si="4">IF(AND(E115&lt;&gt;"",F115&lt;&gt;""),((F115-E115)/30),"")</f>
        <v>10.233333333333333</v>
      </c>
      <c r="H115" s="64" t="s">
        <v>2677</v>
      </c>
      <c r="I115" s="63" t="s">
        <v>396</v>
      </c>
      <c r="J115" s="63" t="s">
        <v>876</v>
      </c>
      <c r="K115" s="68">
        <v>5497727308</v>
      </c>
      <c r="L115" s="100">
        <f>+IF(AND(K115&gt;0,O115="Ejecución"),(K115/877802)*Tabla28[[#This Row],[% participación]],IF(AND(K115&gt;0,O115&lt;&gt;"Ejecución"),"-",""))</f>
        <v>6263.0608132585712</v>
      </c>
      <c r="M115" s="65" t="s">
        <v>1148</v>
      </c>
      <c r="N115" s="173">
        <v>1</v>
      </c>
      <c r="O115" s="162" t="s">
        <v>1150</v>
      </c>
      <c r="P115" s="78"/>
    </row>
    <row r="116" spans="1:16" s="6" customFormat="1" ht="24.75" customHeight="1" x14ac:dyDescent="0.2">
      <c r="A116" s="143">
        <v>3</v>
      </c>
      <c r="B116" s="161" t="s">
        <v>2665</v>
      </c>
      <c r="C116" s="163" t="s">
        <v>31</v>
      </c>
      <c r="D116" s="63" t="s">
        <v>2742</v>
      </c>
      <c r="E116" s="145">
        <v>43889</v>
      </c>
      <c r="F116" s="145">
        <v>44196</v>
      </c>
      <c r="G116" s="160">
        <f t="shared" si="4"/>
        <v>10.233333333333333</v>
      </c>
      <c r="H116" s="177" t="s">
        <v>2678</v>
      </c>
      <c r="I116" s="63" t="s">
        <v>628</v>
      </c>
      <c r="J116" s="63" t="s">
        <v>630</v>
      </c>
      <c r="K116" s="68">
        <v>1988961791</v>
      </c>
      <c r="L116" s="100">
        <f>+IF(AND(K116&gt;0,O116="Ejecución"),(K116/877802)*Tabla28[[#This Row],[% participación]],IF(AND(K116&gt;0,O116&lt;&gt;"Ejecución"),"-",""))</f>
        <v>2265.8433120453133</v>
      </c>
      <c r="M116" s="65" t="s">
        <v>1148</v>
      </c>
      <c r="N116" s="173">
        <v>1</v>
      </c>
      <c r="O116" s="162" t="s">
        <v>1150</v>
      </c>
      <c r="P116" s="78"/>
    </row>
    <row r="117" spans="1:16" s="6" customFormat="1" ht="24.75" customHeight="1" outlineLevel="1" x14ac:dyDescent="0.2">
      <c r="A117" s="143">
        <v>4</v>
      </c>
      <c r="B117" s="161" t="s">
        <v>2665</v>
      </c>
      <c r="C117" s="163" t="s">
        <v>31</v>
      </c>
      <c r="D117" s="177" t="s">
        <v>2679</v>
      </c>
      <c r="E117" s="145">
        <v>43886</v>
      </c>
      <c r="F117" s="145">
        <v>44196</v>
      </c>
      <c r="G117" s="160">
        <f t="shared" ref="G117:G159" si="5">IF(AND(E117&lt;&gt;"",F117&lt;&gt;""),((F117-E117)/30),"")</f>
        <v>10.333333333333334</v>
      </c>
      <c r="H117" s="64" t="s">
        <v>2680</v>
      </c>
      <c r="I117" s="63" t="s">
        <v>628</v>
      </c>
      <c r="J117" s="63" t="s">
        <v>634</v>
      </c>
      <c r="K117" s="68">
        <v>4286830064</v>
      </c>
      <c r="L117" s="100">
        <f>+IF(AND(K117&gt;0,O117="Ejecución"),(K117/877802)*Tabla28[[#This Row],[% participación]],IF(AND(K117&gt;0,O117&lt;&gt;"Ejecución"),"-",""))</f>
        <v>4883.5956901442469</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7"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4"/>
      <c r="Z178" s="165" t="str">
        <f>IF(Y178&gt;0,SUM(E180+Y178),"")</f>
        <v/>
      </c>
      <c r="AA178" s="19"/>
      <c r="AB178" s="19"/>
    </row>
    <row r="179" spans="1:28" ht="23.25" x14ac:dyDescent="0.25">
      <c r="A179" s="9"/>
      <c r="B179" s="196" t="s">
        <v>2669</v>
      </c>
      <c r="C179" s="196"/>
      <c r="D179" s="196"/>
      <c r="E179" s="171">
        <v>0.02</v>
      </c>
      <c r="F179" s="170">
        <v>2.3E-2</v>
      </c>
      <c r="G179" s="165">
        <f>IF(F179&gt;0,SUM(E179+F179),"")</f>
        <v>4.2999999999999997E-2</v>
      </c>
      <c r="H179" s="5"/>
      <c r="I179" s="196" t="s">
        <v>2671</v>
      </c>
      <c r="J179" s="196"/>
      <c r="K179" s="196"/>
      <c r="L179" s="196"/>
      <c r="M179" s="172">
        <v>2.1000000000000001E-2</v>
      </c>
      <c r="O179" s="8"/>
      <c r="Q179" s="19"/>
      <c r="R179" s="159">
        <f>IF(M179&gt;0,SUM(L179+M179),"")</f>
        <v>2.1000000000000001E-2</v>
      </c>
      <c r="T179" s="19"/>
      <c r="U179" s="242" t="s">
        <v>1166</v>
      </c>
      <c r="V179" s="242"/>
      <c r="W179" s="242"/>
      <c r="X179" s="24">
        <v>0.02</v>
      </c>
      <c r="Y179" s="164"/>
      <c r="Z179" s="165" t="str">
        <f>IF(Y179&gt;0,SUM(E181+Y179),"")</f>
        <v/>
      </c>
      <c r="AA179" s="19"/>
      <c r="AB179" s="19"/>
    </row>
    <row r="180" spans="1:28" ht="23.25" hidden="1" x14ac:dyDescent="0.25">
      <c r="A180" s="9"/>
      <c r="B180" s="182"/>
      <c r="C180" s="182"/>
      <c r="D180" s="182"/>
      <c r="E180" s="169"/>
      <c r="H180" s="5"/>
      <c r="I180" s="182"/>
      <c r="J180" s="182"/>
      <c r="K180" s="182"/>
      <c r="L180" s="182"/>
      <c r="M180" s="5"/>
      <c r="O180" s="8"/>
      <c r="Q180" s="19"/>
      <c r="R180" s="159" t="str">
        <f>IF(S180&gt;0,SUM(L180+S180),"")</f>
        <v/>
      </c>
      <c r="S180" s="164"/>
      <c r="T180" s="19"/>
      <c r="U180" s="242" t="s">
        <v>1167</v>
      </c>
      <c r="V180" s="242"/>
      <c r="W180" s="242"/>
      <c r="X180" s="24">
        <v>0.03</v>
      </c>
      <c r="Y180" s="164"/>
      <c r="Z180" s="165" t="str">
        <f>IF(Y180&gt;0,SUM(E182+Y180),"")</f>
        <v/>
      </c>
      <c r="AA180" s="19"/>
      <c r="AB180" s="19"/>
    </row>
    <row r="181" spans="1:28" ht="23.25" hidden="1" x14ac:dyDescent="0.25">
      <c r="A181" s="9"/>
      <c r="B181" s="182"/>
      <c r="C181" s="182"/>
      <c r="D181" s="182"/>
      <c r="E181" s="169"/>
      <c r="H181" s="5"/>
      <c r="I181" s="182"/>
      <c r="J181" s="182"/>
      <c r="K181" s="182"/>
      <c r="L181" s="182"/>
      <c r="M181" s="5"/>
      <c r="O181" s="8"/>
      <c r="Q181" s="19"/>
      <c r="R181" s="159" t="str">
        <f>IF(S181&gt;0,SUM(L181+S181),"")</f>
        <v/>
      </c>
      <c r="S181" s="164"/>
      <c r="T181" s="19"/>
      <c r="U181" s="19"/>
      <c r="V181" s="19"/>
      <c r="W181" s="19"/>
      <c r="X181" s="19"/>
      <c r="Y181" s="19"/>
      <c r="Z181" s="19"/>
      <c r="AA181" s="19"/>
      <c r="AB181" s="19"/>
    </row>
    <row r="182" spans="1:28" ht="23.25" hidden="1" x14ac:dyDescent="0.25">
      <c r="A182" s="9"/>
      <c r="B182" s="182"/>
      <c r="C182" s="182"/>
      <c r="D182" s="182"/>
      <c r="E182" s="169"/>
      <c r="H182" s="5"/>
      <c r="I182" s="182"/>
      <c r="J182" s="182"/>
      <c r="K182" s="182"/>
      <c r="L182" s="18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4.2999999999999997E-2</v>
      </c>
      <c r="D185" s="91" t="s">
        <v>2628</v>
      </c>
      <c r="E185" s="94">
        <f>+(C185*SUM(K20:K35))</f>
        <v>63531011.898999996</v>
      </c>
      <c r="F185" s="92"/>
      <c r="G185" s="93"/>
      <c r="H185" s="88"/>
      <c r="I185" s="90" t="s">
        <v>2627</v>
      </c>
      <c r="J185" s="166">
        <f>+SUM(M179:M183)</f>
        <v>2.1000000000000001E-2</v>
      </c>
      <c r="K185" s="241" t="s">
        <v>2628</v>
      </c>
      <c r="L185" s="241"/>
      <c r="M185" s="94">
        <f>+J185*(SUM(K20:K35))</f>
        <v>31026773.253000002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00" t="s">
        <v>2636</v>
      </c>
      <c r="C192" s="200"/>
      <c r="E192" s="5" t="s">
        <v>20</v>
      </c>
      <c r="H192" s="26" t="s">
        <v>24</v>
      </c>
      <c r="J192" s="5" t="s">
        <v>2637</v>
      </c>
      <c r="K192" s="5"/>
      <c r="M192" s="5"/>
      <c r="N192" s="5"/>
      <c r="O192" s="8"/>
      <c r="Q192" s="154"/>
      <c r="R192" s="155"/>
      <c r="S192" s="155"/>
      <c r="T192" s="154"/>
    </row>
    <row r="193" spans="1:18" x14ac:dyDescent="0.25">
      <c r="A193" s="9"/>
      <c r="C193" s="125">
        <v>42510</v>
      </c>
      <c r="D193" s="5"/>
      <c r="E193" s="126">
        <v>588</v>
      </c>
      <c r="F193" s="5"/>
      <c r="G193" s="5"/>
      <c r="H193" s="147" t="s">
        <v>2743</v>
      </c>
      <c r="J193" s="5"/>
      <c r="K193" s="127">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2748</v>
      </c>
      <c r="J211" s="27" t="s">
        <v>2622</v>
      </c>
      <c r="K211" s="148" t="s">
        <v>2748</v>
      </c>
      <c r="L211" s="21"/>
      <c r="M211" s="21"/>
      <c r="N211" s="21"/>
      <c r="O211" s="8"/>
    </row>
    <row r="212" spans="1:15" x14ac:dyDescent="0.25">
      <c r="A212" s="9"/>
      <c r="B212" s="27" t="s">
        <v>2619</v>
      </c>
      <c r="C212" s="147" t="s">
        <v>2743</v>
      </c>
      <c r="D212" s="21"/>
      <c r="G212" s="27" t="s">
        <v>2621</v>
      </c>
      <c r="H212" s="148" t="s">
        <v>2745</v>
      </c>
      <c r="J212" s="27" t="s">
        <v>2623</v>
      </c>
      <c r="K212" s="147"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1:K35" xr:uid="{00000000-0002-0000-0000-000015000000}">
      <formula1>0</formula1>
      <formula2>9999999999</formula2>
    </dataValidation>
    <dataValidation type="date" allowBlank="1" showInputMessage="1" showErrorMessage="1" sqref="L20:M35" xr:uid="{00000000-0002-0000-0000-000016000000}">
      <formula1>32874</formula1>
      <formula2>54789</formula2>
    </dataValidation>
    <dataValidation type="date" allowBlank="1" showInputMessage="1" showErrorMessage="1" sqref="E48:E107" xr:uid="{00000000-0002-0000-0000-000017000000}">
      <formula1>1</formula1>
      <formula2>54789</formula2>
    </dataValidation>
    <dataValidation type="date" allowBlank="1" showInputMessage="1" showErrorMessage="1" sqref="F48:F107 C193 K193 E116:E160 E114 F114 F116:F160" xr:uid="{00000000-0002-0000-0000-000018000000}">
      <formula1>1</formula1>
      <formula2>401769</formula2>
    </dataValidation>
    <dataValidation type="decimal" allowBlank="1" showInputMessage="1" showErrorMessage="1" sqref="N114:N160" xr:uid="{00000000-0002-0000-0000-000019000000}">
      <formula1>0</formula1>
      <formula2>100</formula2>
    </dataValidation>
    <dataValidation type="textLength" allowBlank="1" showInputMessage="1" showErrorMessage="1" sqref="H193" xr:uid="{00000000-0002-0000-0000-00001A000000}">
      <formula1>3</formula1>
      <formula2>100</formula2>
    </dataValidation>
    <dataValidation type="whole" allowBlank="1" showInputMessage="1" showErrorMessage="1" sqref="E193" xr:uid="{00000000-0002-0000-0000-00001B000000}">
      <formula1>1</formula1>
      <formula2>1000000</formula2>
    </dataValidation>
    <dataValidation type="textLength" showInputMessage="1" showErrorMessage="1" errorTitle="Error" error="Debe tener un máximo de 20 caracteres" sqref="C15" xr:uid="{00000000-0002-0000-0000-00001C000000}">
      <formula1>0</formula1>
      <formula2>25</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24 L88:L90 G48:G90 B88:B90 G126:J160 G125 I125:J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a65d333d-5b59-4810-bc94-b80d9325abbc"/>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