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ropbox\UNION- CREINDE- CAMPO\creinde 2\"/>
    </mc:Choice>
  </mc:AlternateContent>
  <xr:revisionPtr revIDLastSave="0" documentId="13_ncr:1_{7DED6269-70FD-4123-A633-4EB7601B68A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<sst xmlns="http://schemas.openxmlformats.org/spreadsheetml/2006/main" count="4952" uniqueCount="2812">
  <si>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</si>
  <si>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</si>
  <si>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</si>
  <si>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</si>
  <si>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</si>
  <si>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</si>
  <si>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</si>
  <si>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</si>
  <si>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</si>
  <si>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</si>
  <si>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</si>
  <si>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</si>
  <si>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</si>
  <si>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</si>
  <si>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</si>
  <si>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</si>
  <si>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</si>
  <si>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</si>
  <si>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</si>
  <si>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</si>
  <si>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</si>
  <si>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</si>
  <si>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</si>
  <si>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</si>
  <si>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</si>
  <si>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</si>
  <si>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</si>
  <si>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</si>
  <si>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</si>
  <si>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</si>
  <si>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</si>
  <si>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</si>
  <si>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</si>
  <si>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</si>
  <si>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</si>
  <si>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</si>
  <si>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</si>
  <si>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</si>
  <si>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</si>
  <si>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</si>
  <si>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</si>
  <si>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</si>
  <si>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</si>
  <si>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</si>
  <si>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</si>
  <si>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</si>
  <si>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</si>
  <si>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</si>
  <si>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</si>
  <si>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</si>
  <si>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</si>
  <si>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</si>
  <si>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</si>
  <si>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</si>
  <si>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</si>
  <si>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</si>
  <si>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</si>
  <si>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</si>
  <si>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</si>
  <si>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</si>
  <si>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</si>
  <si>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</si>
  <si>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</si>
  <si>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</si>
  <si>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</si>
  <si>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</si>
  <si>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</si>
  <si>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</si>
  <si>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</si>
  <si>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</si>
  <si>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</si>
  <si>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</si>
  <si>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</si>
  <si>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</si>
  <si>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</si>
  <si>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</si>
  <si>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</si>
  <si>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</si>
  <si>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</si>
  <si>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</si>
  <si>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</si>
  <si>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</si>
  <si>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</si>
  <si>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</si>
  <si>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</si>
  <si>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</si>
  <si>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</si>
  <si>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</si>
  <si>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</si>
  <si>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</si>
  <si>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</si>
  <si>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</si>
  <si>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</si>
  <si>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</si>
  <si>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</si>
  <si>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</si>
  <si>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</si>
  <si>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</si>
  <si>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</si>
  <si>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</si>
  <si>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</si>
  <si>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</si>
  <si>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</si>
  <si>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</si>
  <si>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</si>
  <si>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</si>
  <si>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</si>
  <si>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</si>
  <si>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</si>
  <si>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</si>
  <si>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</si>
  <si>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</si>
  <si>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</si>
  <si>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</si>
  <si>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</si>
  <si>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</si>
  <si>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</si>
  <si>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</si>
  <si>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</si>
  <si>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</si>
  <si>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</si>
  <si>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</si>
  <si>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</si>
  <si>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</si>
  <si>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</si>
  <si>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</si>
  <si>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</si>
  <si>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</si>
  <si>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</si>
  <si>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</si>
  <si>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</si>
  <si>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</si>
  <si>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</si>
  <si>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</si>
  <si>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</si>
  <si>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</si>
  <si>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</si>
  <si>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</si>
  <si>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</si>
  <si>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</si>
  <si>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</si>
  <si>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</si>
  <si>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</si>
  <si>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</si>
  <si>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</si>
  <si>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</si>
  <si>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</si>
  <si>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</si>
  <si>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</si>
  <si>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</si>
  <si>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</si>
  <si>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</si>
  <si>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</si>
  <si>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</si>
  <si>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</si>
  <si>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</si>
  <si>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</si>
  <si>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</si>
  <si>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</si>
  <si>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</si>
  <si>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</si>
  <si>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</si>
  <si>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</si>
  <si>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</si>
  <si>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</si>
  <si>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</si>
  <si>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</si>
  <si>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</si>
  <si>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</si>
  <si>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</si>
  <si>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</si>
  <si>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</si>
  <si>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</si>
  <si>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</si>
  <si>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</si>
  <si>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</si>
  <si>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</si>
  <si>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</si>
  <si>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</si>
  <si>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</si>
  <si>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</si>
  <si>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</si>
  <si>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</si>
  <si>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</si>
  <si>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</si>
  <si>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</si>
  <si>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</si>
  <si>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</si>
  <si>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</si>
  <si>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</si>
  <si>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</si>
  <si>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</si>
  <si>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</si>
  <si>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</si>
  <si>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</si>
  <si>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</si>
  <si>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</si>
  <si>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</si>
  <si>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</si>
  <si>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</si>
  <si>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</si>
  <si>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</si>
  <si>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</si>
  <si>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</si>
  <si>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</si>
  <si>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</si>
  <si>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</si>
  <si>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</si>
  <si>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</si>
  <si>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</si>
  <si>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</si>
  <si>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</si>
  <si>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</si>
  <si>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</si>
  <si>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</si>
  <si>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</si>
  <si>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</si>
  <si>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</si>
  <si>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</si>
  <si>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</si>
  <si>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</si>
  <si>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</si>
  <si>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</si>
  <si>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</si>
  <si>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</si>
  <si>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</si>
  <si>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</si>
  <si>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</si>
  <si>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</si>
  <si>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</si>
  <si>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</si>
  <si>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</si>
  <si>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</si>
  <si>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</si>
  <si>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</si>
  <si>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</si>
  <si>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</si>
  <si>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</si>
  <si>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</si>
  <si>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</si>
  <si>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</si>
  <si>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</si>
  <si>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</si>
  <si>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</si>
  <si>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</si>
  <si>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</si>
  <si>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</si>
  <si>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</si>
  <si>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</si>
  <si>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</si>
  <si>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</si>
  <si>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</si>
  <si>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</si>
  <si>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</si>
  <si>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</si>
  <si>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</si>
  <si>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</si>
  <si>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</si>
  <si>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</si>
  <si>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</si>
  <si>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</si>
  <si>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</si>
  <si>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</si>
  <si>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</si>
  <si>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</si>
  <si>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</si>
  <si>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</si>
  <si>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</si>
  <si>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</si>
  <si>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</si>
  <si>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</si>
  <si>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</si>
  <si>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</si>
  <si>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</si>
  <si>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</si>
  <si>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</si>
  <si>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</si>
  <si>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</si>
  <si>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</si>
  <si>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</si>
  <si>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</si>
  <si>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</si>
  <si>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</si>
  <si>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</si>
  <si>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</si>
  <si>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</si>
  <si>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</si>
  <si>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</si>
  <si>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</si>
  <si>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</si>
  <si>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</si>
  <si>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</si>
  <si>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</si>
  <si>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</si>
  <si>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</si>
  <si>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</si>
  <si>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</si>
  <si>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</si>
  <si>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</si>
  <si>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</si>
  <si>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</si>
  <si>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</si>
  <si>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</si>
  <si>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</si>
  <si>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</si>
  <si>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</si>
  <si>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</si>
  <si>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</si>
  <si>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</si>
  <si>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</si>
  <si>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</si>
  <si>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</si>
  <si>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</si>
  <si>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</si>
  <si>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</si>
  <si>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</si>
  <si>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</si>
  <si>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</si>
  <si>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</si>
  <si>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</si>
  <si>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</si>
  <si>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</si>
  <si>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</si>
  <si>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</si>
  <si>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</si>
  <si>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</si>
  <si>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</si>
  <si>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</si>
  <si>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</si>
  <si>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</si>
  <si>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</si>
  <si>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</si>
  <si>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</si>
  <si>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</si>
  <si>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</si>
  <si>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</si>
  <si>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</si>
  <si>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</si>
  <si>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</si>
  <si>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</si>
  <si>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</si>
  <si>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</si>
  <si>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</si>
  <si>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</si>
  <si>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</si>
  <si>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</si>
  <si>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</si>
  <si>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</si>
  <si>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</si>
  <si>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</si>
  <si>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</si>
  <si>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</si>
  <si>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</si>
  <si>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</si>
  <si>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</si>
  <si>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</si>
  <si>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</si>
  <si>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</si>
  <si>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</si>
  <si>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</si>
  <si>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</si>
  <si>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</si>
  <si>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</si>
  <si>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</si>
  <si>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</si>
  <si>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</si>
  <si>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</si>
  <si>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</si>
  <si>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</si>
  <si>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</si>
  <si>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</si>
  <si>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</si>
  <si>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</si>
  <si>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</si>
  <si>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</si>
  <si>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</si>
  <si>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</si>
  <si>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</si>
  <si>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</si>
  <si>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</si>
  <si>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</si>
  <si>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</si>
  <si>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</si>
  <si>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</si>
  <si>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</si>
  <si>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</si>
  <si>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</si>
  <si>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</si>
  <si>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</si>
  <si>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</si>
  <si>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</si>
  <si>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</si>
  <si>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</si>
  <si>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</si>
  <si>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</si>
  <si>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</si>
  <si>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</si>
  <si>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</si>
  <si>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</si>
  <si>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</si>
  <si>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</si>
  <si>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</si>
  <si>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</si>
  <si>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</si>
  <si>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</si>
  <si>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</si>
  <si>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</si>
  <si>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</si>
  <si>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</si>
  <si>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</si>
  <si>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</si>
  <si>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</si>
  <si>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</si>
  <si>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</si>
  <si>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</si>
  <si>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</si>
  <si>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</si>
  <si>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</si>
  <si>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</si>
  <si>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</si>
  <si>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</si>
  <si>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</si>
  <si>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</si>
  <si>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</si>
  <si>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</si>
  <si>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</si>
  <si>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</si>
  <si>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</si>
  <si>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</si>
  <si>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</si>
  <si>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</si>
  <si>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</si>
  <si>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</si>
  <si>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</si>
  <si>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</si>
  <si>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</si>
  <si>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</si>
  <si>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</si>
  <si>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</si>
  <si>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</si>
  <si>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</si>
  <si>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</si>
  <si>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</si>
  <si>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</si>
  <si>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</si>
  <si>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</si>
  <si>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</si>
  <si>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</si>
  <si>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</si>
  <si>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</si>
  <si>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</si>
  <si>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</si>
  <si>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</si>
  <si>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</si>
  <si>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</si>
  <si>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</si>
  <si>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</si>
  <si>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</si>
  <si>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</si>
  <si>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</si>
  <si>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</si>
  <si>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</si>
  <si>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</si>
  <si>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</si>
  <si>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</si>
  <si>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</si>
  <si>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</si>
  <si>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</si>
  <si>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</si>
  <si>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</si>
  <si>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</si>
  <si>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</si>
  <si>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</si>
  <si>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</si>
  <si>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</si>
  <si>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</si>
  <si>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</si>
  <si>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</si>
  <si>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</si>
  <si>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</si>
  <si>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</si>
  <si>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</si>
  <si>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</si>
  <si>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</si>
  <si>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</si>
  <si>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</si>
  <si>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</si>
  <si>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</si>
  <si>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</si>
  <si>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</si>
  <si>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</si>
  <si>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</si>
  <si>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</si>
  <si>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</si>
  <si>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</si>
  <si>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</si>
  <si>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</si>
  <si>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</si>
  <si>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</si>
  <si>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</si>
  <si>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</si>
  <si>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</si>
  <si>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</si>
  <si>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</si>
  <si>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</si>
  <si>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</si>
  <si>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</si>
  <si>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</si>
  <si>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</si>
  <si>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</si>
  <si>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</si>
  <si>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</si>
  <si>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</si>
  <si>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</si>
  <si>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</si>
  <si>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</si>
  <si>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</si>
  <si>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</si>
  <si>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</si>
  <si>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</si>
  <si>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</si>
  <si>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</si>
  <si>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</si>
  <si>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</si>
  <si>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</si>
  <si>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</si>
  <si>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</si>
  <si>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</si>
  <si>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</si>
  <si>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</si>
  <si>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</si>
  <si>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</si>
  <si>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</si>
  <si>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</si>
  <si>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</si>
  <si>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</si>
  <si>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</si>
  <si>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</si>
  <si>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</si>
  <si>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</si>
  <si>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</si>
  <si>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</si>
  <si>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</si>
  <si>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</si>
  <si>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</si>
  <si>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</si>
  <si>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</si>
  <si>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</si>
  <si>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</si>
  <si>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</si>
  <si>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</si>
  <si>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</si>
  <si>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</si>
  <si>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</si>
  <si>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</si>
  <si>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</si>
  <si>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</si>
  <si>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</si>
  <si>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</si>
  <si>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</si>
  <si>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</si>
  <si>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</si>
  <si>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</si>
  <si>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</si>
  <si>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</si>
  <si>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</si>
  <si>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</si>
  <si>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</si>
  <si>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</si>
  <si>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</si>
  <si>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</si>
  <si>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</si>
  <si>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</si>
  <si>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</si>
  <si>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</si>
  <si>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</si>
  <si>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</si>
  <si>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</si>
  <si>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</si>
  <si>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</si>
  <si>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</si>
  <si>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</si>
  <si>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</si>
  <si>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</si>
  <si>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</si>
  <si>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</si>
  <si>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</si>
  <si>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</si>
  <si>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</si>
  <si>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</si>
  <si>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</si>
  <si>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</si>
  <si>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</si>
  <si>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</si>
  <si>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</si>
  <si>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</si>
  <si>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</si>
  <si>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</si>
  <si>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</si>
  <si>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</si>
  <si>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</si>
  <si>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</si>
  <si>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</si>
  <si>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</si>
  <si>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</si>
  <si>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</si>
  <si>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</si>
  <si>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</si>
  <si>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</si>
  <si>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</si>
  <si>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</si>
  <si>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</si>
  <si>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</si>
  <si>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</si>
  <si>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</si>
  <si>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</si>
  <si>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</si>
  <si>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</si>
  <si>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</si>
  <si>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</si>
  <si>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</si>
  <si>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</si>
  <si>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</si>
  <si>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</si>
  <si>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</si>
  <si>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</si>
  <si>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</si>
  <si>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</si>
  <si>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</si>
  <si>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</si>
  <si>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</si>
  <si>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</si>
  <si>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</si>
  <si>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</si>
  <si>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</si>
  <si>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</si>
  <si>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</si>
  <si>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</si>
  <si>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</si>
  <si>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</si>
  <si>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</si>
  <si>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</si>
  <si>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</si>
  <si>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</si>
  <si>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</si>
  <si>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</si>
  <si>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</si>
  <si>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</si>
  <si>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</si>
  <si>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</si>
  <si>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</si>
  <si>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</si>
  <si>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</si>
  <si>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</si>
  <si>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</si>
  <si>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</si>
  <si>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</si>
  <si>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</si>
  <si>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</si>
  <si>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</si>
  <si>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</si>
  <si>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</si>
  <si>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</si>
  <si>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</si>
  <si>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</si>
  <si>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</si>
  <si>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</si>
  <si>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</si>
  <si>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</si>
  <si>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</si>
  <si>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</si>
  <si>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</si>
  <si>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</si>
  <si>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</si>
  <si>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</si>
  <si>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</si>
  <si>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</si>
  <si>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</si>
  <si>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</si>
  <si>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</si>
  <si>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</si>
  <si>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</si>
  <si>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</si>
  <si>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</si>
  <si>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</si>
  <si>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</si>
  <si>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</si>
  <si>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</si>
  <si>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</si>
  <si>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</si>
  <si>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</si>
  <si>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</si>
  <si>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</si>
  <si>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</si>
  <si>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</si>
  <si>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</si>
  <si>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</si>
  <si>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</si>
  <si>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</si>
  <si>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</si>
  <si>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</si>
  <si>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</si>
  <si>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</si>
  <si>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</si>
  <si>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</si>
  <si>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</si>
  <si>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</si>
  <si>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</si>
  <si>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</si>
  <si>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</si>
  <si>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</si>
  <si>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</si>
  <si>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</si>
  <si>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</si>
  <si>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</si>
  <si>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</si>
  <si>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</si>
  <si>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</si>
  <si>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</si>
  <si>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</si>
  <si>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</si>
  <si>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</si>
  <si>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</si>
  <si>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</si>
  <si>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</si>
  <si>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</si>
  <si>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</si>
  <si>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</si>
  <si>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</si>
  <si>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</si>
  <si>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</si>
  <si>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</si>
  <si>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</si>
  <si>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</si>
  <si>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</si>
  <si>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</si>
  <si>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</si>
  <si>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</si>
  <si>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</si>
  <si>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</si>
  <si>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</si>
  <si>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</si>
  <si>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</si>
  <si>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</si>
  <si>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</si>
  <si>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</si>
  <si>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</si>
  <si>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</si>
  <si>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</si>
  <si>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</si>
  <si>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</si>
  <si>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</si>
  <si>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</si>
  <si>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</si>
  <si>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</si>
  <si>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</si>
  <si>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</si>
  <si>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</si>
  <si>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</si>
  <si>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</si>
  <si>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</si>
  <si>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</si>
  <si>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</si>
  <si>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</si>
  <si>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</si>
  <si>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</si>
  <si>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</si>
  <si>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</si>
  <si>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</si>
  <si>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</si>
  <si>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</si>
  <si>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</si>
  <si>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</si>
  <si>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</si>
  <si>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</si>
  <si>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</si>
  <si>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</si>
  <si>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</si>
  <si>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</si>
  <si>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</si>
  <si>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</si>
  <si>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</si>
  <si>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</si>
  <si>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</si>
  <si>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</si>
  <si>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</si>
  <si>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</si>
  <si>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</si>
  <si>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</si>
  <si>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</si>
  <si>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</si>
  <si>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</si>
  <si>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</si>
  <si>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</si>
  <si>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</si>
  <si>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</si>
  <si>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</si>
  <si>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</si>
  <si>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</si>
  <si>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</si>
  <si>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</si>
  <si>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</si>
  <si>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</si>
  <si>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</si>
  <si>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</si>
  <si>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</si>
  <si>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</si>
  <si>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</si>
  <si>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</si>
  <si>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</si>
  <si>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</si>
  <si>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</si>
  <si>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</si>
  <si>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</si>
  <si>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</si>
  <si>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</si>
  <si>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</si>
  <si>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</si>
  <si>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</si>
  <si>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</si>
  <si>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</si>
  <si>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</si>
  <si>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</si>
  <si>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</si>
  <si>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</si>
  <si>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</si>
  <si>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</si>
  <si>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</si>
  <si>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</si>
  <si>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</si>
  <si>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</si>
  <si>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</si>
  <si>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</si>
  <si>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</si>
  <si>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</si>
  <si>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</si>
  <si>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</si>
  <si>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</si>
  <si>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</si>
  <si>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</si>
  <si>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</si>
  <si>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</si>
  <si>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</si>
  <si>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</si>
  <si>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</si>
  <si>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</si>
  <si>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</si>
  <si>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</si>
  <si>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</si>
  <si>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</si>
  <si>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</si>
  <si>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</si>
  <si>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</si>
  <si>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</si>
  <si>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</si>
  <si>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</si>
  <si>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</si>
  <si>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</si>
  <si>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</si>
  <si>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</si>
  <si>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</si>
  <si>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</si>
  <si>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</si>
  <si>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</si>
  <si>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</si>
  <si>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</si>
  <si>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</si>
  <si>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</si>
  <si>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</si>
  <si>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</si>
  <si>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</si>
  <si>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</si>
  <si>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</si>
  <si>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</si>
  <si>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</si>
  <si>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</si>
  <si>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</si>
  <si>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</si>
  <si>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</si>
  <si>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</si>
  <si>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</si>
  <si>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</si>
  <si>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</si>
  <si>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</si>
  <si>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</si>
  <si>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</si>
  <si>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</si>
  <si>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</si>
  <si>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</si>
  <si>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</si>
  <si>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</si>
  <si>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</si>
  <si>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</si>
  <si>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</si>
  <si>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</si>
  <si>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</si>
  <si>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</si>
  <si>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</si>
  <si>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</si>
  <si>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</si>
  <si>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</si>
  <si>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</si>
  <si>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</si>
  <si>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</si>
  <si>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</si>
  <si>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</si>
  <si>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</si>
  <si>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</si>
  <si>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</si>
  <si>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</si>
  <si>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</si>
  <si>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</si>
  <si>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</si>
  <si>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</si>
  <si>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</si>
  <si>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</si>
  <si>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</si>
  <si>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</si>
  <si>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</si>
  <si>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</si>
  <si>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</si>
  <si>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</si>
  <si>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</si>
  <si>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</si>
  <si>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</si>
  <si>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</si>
  <si>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</si>
  <si>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</si>
  <si>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</si>
  <si>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</si>
  <si>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</si>
  <si>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</si>
  <si>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</si>
  <si>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</si>
  <si>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</si>
  <si>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</si>
  <si>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</si>
  <si>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</si>
  <si>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</si>
  <si>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</si>
  <si>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</si>
  <si>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</si>
  <si>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</si>
  <si>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</si>
  <si>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</si>
  <si>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</si>
  <si>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</si>
  <si>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</si>
  <si>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</si>
  <si>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</si>
  <si>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</si>
  <si>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</si>
  <si>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</si>
  <si>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</si>
  <si>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</si>
  <si>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</si>
  <si>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</si>
  <si>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</si>
  <si>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</si>
  <si>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</si>
  <si>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</si>
  <si>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</si>
  <si>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</si>
  <si>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</si>
  <si>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</si>
  <si>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</si>
  <si>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</si>
  <si>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</si>
  <si>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</si>
  <si>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</si>
  <si>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</si>
  <si>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</si>
  <si>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</si>
  <si>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</si>
  <si>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</si>
  <si>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</si>
  <si>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</si>
  <si>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</si>
  <si>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</si>
  <si>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</si>
  <si>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</si>
  <si>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</si>
  <si>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</si>
  <si>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</si>
  <si>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</si>
  <si>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</si>
  <si>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</si>
  <si>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</si>
  <si>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</si>
  <si>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</si>
  <si>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</si>
  <si>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</si>
  <si>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</si>
  <si>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</si>
  <si>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</si>
  <si>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</si>
  <si>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</si>
  <si>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</si>
  <si>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</si>
  <si>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</si>
  <si>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</si>
  <si>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</si>
  <si>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</si>
  <si>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</si>
  <si>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</si>
  <si>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</si>
  <si>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</si>
  <si>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</si>
  <si>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</si>
  <si>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</si>
  <si>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</si>
  <si>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</si>
  <si>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</si>
  <si>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</si>
  <si>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</si>
  <si>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</si>
  <si>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</si>
  <si>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</si>
  <si>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</si>
  <si>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</si>
  <si>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</si>
  <si>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</si>
  <si>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</si>
  <si>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</si>
  <si>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</si>
  <si>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</si>
  <si>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</si>
  <si>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</si>
  <si>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</si>
  <si>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</si>
  <si>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</si>
  <si>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</si>
  <si>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</si>
  <si>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</si>
  <si>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</si>
  <si>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</si>
  <si>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</si>
  <si>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</si>
  <si>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</si>
  <si>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</si>
  <si>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</si>
  <si>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</si>
  <si>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</si>
  <si>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</si>
  <si>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</si>
  <si>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</si>
  <si>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</si>
  <si>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</si>
  <si>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</si>
  <si>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</si>
  <si>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</si>
  <si>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</si>
  <si>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</si>
  <si>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</si>
  <si>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</si>
  <si>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</si>
  <si>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</si>
  <si>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</si>
  <si>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</si>
  <si>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</si>
  <si>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</si>
  <si>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</si>
  <si>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</si>
  <si>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</si>
  <si>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</si>
  <si>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</si>
  <si>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</si>
  <si>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</si>
  <si>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</si>
  <si>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</si>
  <si>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</si>
  <si>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</si>
  <si>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</si>
  <si>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</si>
  <si>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</si>
  <si>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</si>
  <si>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</si>
  <si>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</si>
  <si>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</si>
  <si>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</si>
  <si>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</si>
  <si>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</si>
  <si>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</si>
  <si>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</si>
  <si>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</si>
  <si>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</si>
  <si>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</si>
  <si>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</si>
  <si>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</si>
  <si>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</si>
  <si>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</si>
  <si>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</si>
  <si>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</si>
  <si>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</si>
  <si>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</si>
  <si>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</si>
  <si>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</si>
  <si>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</si>
  <si>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</si>
  <si>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</si>
  <si>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</si>
  <si>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</si>
  <si>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</si>
  <si>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</si>
  <si>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</si>
  <si>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</si>
  <si>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</si>
  <si>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</si>
  <si>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</si>
  <si>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</si>
  <si>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</si>
  <si>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</si>
  <si>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</si>
  <si>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</si>
  <si>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</si>
  <si>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</si>
  <si>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</si>
  <si>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</si>
  <si>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</si>
  <si>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</si>
  <si>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</si>
  <si>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</si>
  <si>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</si>
  <si>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</si>
  <si>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</si>
  <si>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</si>
  <si>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</si>
  <si>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</si>
  <si>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</si>
  <si>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</si>
  <si>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</si>
  <si>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</si>
  <si>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</si>
  <si>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</si>
  <si>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</si>
  <si>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</si>
  <si>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</si>
  <si>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</si>
  <si>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</si>
  <si>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</si>
  <si>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</si>
  <si>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</si>
  <si>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</si>
  <si>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</si>
  <si>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</si>
  <si>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</si>
  <si>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</si>
  <si>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</si>
  <si>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</si>
  <si>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</si>
  <si>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</si>
  <si>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</si>
  <si>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</si>
  <si>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</si>
  <si>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</si>
  <si>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</si>
  <si>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</si>
  <si>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</si>
  <si>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</si>
  <si>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</si>
  <si>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</si>
  <si>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</si>
  <si>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</si>
  <si>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</si>
  <si>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</si>
  <si>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</si>
  <si>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</si>
  <si>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</si>
  <si>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</si>
  <si>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</si>
  <si>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</si>
  <si>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</si>
  <si>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</si>
  <si>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</si>
  <si>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</si>
  <si>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</si>
  <si>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</si>
  <si>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</si>
  <si>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</si>
  <si>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</si>
  <si>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</si>
  <si>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</si>
  <si>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</si>
  <si>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</si>
  <si>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</si>
  <si>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</si>
  <si>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</si>
  <si>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</si>
  <si>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</si>
  <si>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</si>
  <si>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</si>
  <si>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</si>
  <si>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</si>
  <si>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</si>
  <si>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</si>
  <si>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</si>
  <si>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</si>
  <si>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</si>
  <si>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</si>
  <si>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</si>
  <si>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</si>
  <si>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</si>
  <si>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</si>
  <si>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</si>
  <si>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</si>
  <si>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</si>
  <si>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</si>
  <si>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</si>
  <si>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</si>
  <si>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</si>
  <si>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</si>
  <si>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</si>
  <si>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</si>
  <si>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</si>
  <si>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</si>
  <si>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</si>
  <si>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</si>
  <si>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</si>
  <si>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</si>
  <si>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</si>
  <si>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</si>
  <si>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</si>
  <si>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</si>
  <si>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</si>
  <si>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</si>
  <si>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</si>
  <si>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</si>
  <si>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</si>
  <si>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</si>
  <si>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</si>
  <si>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</si>
  <si>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</si>
  <si>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</si>
  <si>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</si>
  <si>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</si>
  <si>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</si>
  <si>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</si>
  <si>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</si>
  <si>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</si>
  <si>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</si>
  <si>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</si>
  <si>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</si>
  <si>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</si>
  <si>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</si>
  <si>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</si>
  <si>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</si>
  <si>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</si>
  <si>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</si>
  <si>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</si>
  <si>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</si>
  <si>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</si>
  <si>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</si>
  <si>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</si>
  <si>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</si>
  <si>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</si>
  <si>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</si>
  <si>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</si>
  <si>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</si>
  <si>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</si>
  <si>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</si>
  <si>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</si>
  <si>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</si>
  <si>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</si>
  <si>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</si>
  <si>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</si>
  <si>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</si>
  <si>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</si>
  <si>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</si>
  <si>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</si>
  <si>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</si>
  <si>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</si>
  <si>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</si>
  <si>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</si>
  <si>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</si>
  <si>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</si>
  <si>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</si>
  <si>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</si>
  <si>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</si>
  <si>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</si>
  <si>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</si>
  <si>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</si>
  <si>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</si>
  <si>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</si>
  <si>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</si>
  <si>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</si>
  <si>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</si>
  <si>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</si>
  <si>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</si>
  <si>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</si>
  <si>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</si>
  <si>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</si>
  <si>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</si>
  <si>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</si>
  <si>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</si>
  <si>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</si>
  <si>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</si>
  <si>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</si>
  <si>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</si>
  <si>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</si>
  <si>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</si>
  <si>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</si>
  <si>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</si>
  <si>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</si>
  <si>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</si>
  <si>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</si>
  <si>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</si>
  <si>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</si>
  <si>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</si>
  <si>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</si>
  <si>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</si>
  <si>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</si>
  <si>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</si>
  <si>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</si>
  <si>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</si>
  <si>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</si>
  <si>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</si>
  <si>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</si>
  <si>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</si>
  <si>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</si>
  <si>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</si>
  <si>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</si>
  <si>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</si>
  <si>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</si>
  <si>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</si>
  <si>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</si>
  <si>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</si>
  <si>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</si>
  <si>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</si>
  <si>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</si>
  <si>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</si>
  <si>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</si>
  <si>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</si>
  <si>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</si>
  <si>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</si>
  <si>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</si>
  <si>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</si>
  <si>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</si>
  <si>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</si>
  <si>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</si>
  <si>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</si>
  <si>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</si>
  <si>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</si>
  <si>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</si>
  <si>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</si>
  <si>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</si>
  <si>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</si>
  <si>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</si>
  <si>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</si>
  <si>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</si>
  <si>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</si>
  <si>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</si>
  <si>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</si>
  <si>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</si>
  <si>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</si>
  <si>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</si>
  <si>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</si>
  <si>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</si>
  <si>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</si>
  <si>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</si>
  <si>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</si>
  <si>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</si>
  <si>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</si>
  <si>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</si>
  <si>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</si>
  <si>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</si>
  <si>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</si>
  <si>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</si>
  <si>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</si>
  <si>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</si>
  <si>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</si>
  <si>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</si>
  <si>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</si>
  <si>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</si>
  <si>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</si>
  <si>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</si>
  <si>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</si>
  <si>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</si>
  <si>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</si>
  <si>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</si>
  <si>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</si>
  <si>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</si>
  <si>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</si>
  <si>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</si>
  <si>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</si>
  <si>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</si>
  <si>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</si>
  <si>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</si>
  <si>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</si>
  <si>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</si>
  <si>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</si>
  <si>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</si>
  <si>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</si>
  <si>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</si>
  <si>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</si>
  <si>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</si>
  <si>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</si>
  <si>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</si>
  <si>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</si>
  <si>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</si>
  <si>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</si>
  <si>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</si>
  <si>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</si>
  <si>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</si>
  <si>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</si>
  <si>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</si>
  <si>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</si>
  <si>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</si>
  <si>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</si>
  <si>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</si>
  <si>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</si>
  <si>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</si>
  <si>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</si>
  <si>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</si>
  <si>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</si>
  <si>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</si>
  <si>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</si>
  <si>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</si>
  <si>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</si>
  <si>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</si>
  <si>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</si>
  <si>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</si>
  <si>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</si>
  <si>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</si>
  <si>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</si>
  <si>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</si>
  <si>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</si>
  <si>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</si>
  <si>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</si>
  <si>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</si>
  <si>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</si>
  <si>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</si>
  <si>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</si>
  <si>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</si>
  <si>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</si>
  <si>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</si>
  <si>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</si>
  <si>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</si>
  <si>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</si>
  <si>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</si>
  <si>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</si>
  <si>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</si>
  <si>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</si>
  <si>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</si>
  <si>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</si>
  <si>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</si>
  <si>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</si>
  <si>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</si>
  <si>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</si>
  <si>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</si>
  <si>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</si>
  <si>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</si>
  <si>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</si>
  <si>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</si>
  <si>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</si>
  <si>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</si>
  <si>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</si>
  <si>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</si>
  <si>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</si>
  <si>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</si>
  <si>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</si>
  <si>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</si>
  <si>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</si>
  <si>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</si>
  <si>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</si>
  <si>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</si>
  <si>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</si>
  <si>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</si>
  <si>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</si>
  <si>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</si>
  <si>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</si>
  <si>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</si>
  <si>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</si>
  <si>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</si>
  <si>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</si>
  <si>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</si>
  <si>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</si>
  <si>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</si>
  <si>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</si>
  <si>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</si>
  <si>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</si>
  <si>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</si>
  <si>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</si>
  <si>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</si>
  <si>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</si>
  <si>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</si>
  <si>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</si>
  <si>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</si>
  <si>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</si>
  <si>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</si>
  <si>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</si>
  <si>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</si>
  <si>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</si>
  <si>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</si>
  <si>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</si>
  <si>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</si>
  <si>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</si>
  <si>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</si>
  <si>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</si>
  <si>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</si>
  <si>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</si>
  <si>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</si>
  <si>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</si>
  <si>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</si>
  <si>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</si>
  <si>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</si>
  <si>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</si>
  <si>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</si>
  <si>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</si>
  <si>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</si>
  <si>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</si>
  <si>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</si>
  <si>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</si>
  <si>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</si>
  <si>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</si>
  <si>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</si>
  <si>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</si>
  <si>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</si>
  <si>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</si>
  <si>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</si>
  <si>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</si>
  <si>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</si>
  <si>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</si>
  <si>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</si>
  <si>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</si>
  <si>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</si>
  <si>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</si>
  <si>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</si>
  <si>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</si>
  <si>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</si>
  <si>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</si>
  <si>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</si>
  <si>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</si>
  <si>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</si>
  <si>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</si>
  <si>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</si>
  <si>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</si>
  <si>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</si>
  <si>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</si>
  <si>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</si>
  <si>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</si>
  <si>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</si>
  <si>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</si>
  <si>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</si>
  <si>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</si>
  <si>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</si>
  <si>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</si>
  <si>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</si>
  <si>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</si>
  <si>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</si>
  <si>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</si>
  <si>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</si>
  <si>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</si>
  <si>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</si>
  <si>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</si>
  <si>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</si>
  <si>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</si>
  <si>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</si>
  <si>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</si>
  <si>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</si>
  <si>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</si>
  <si>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</si>
  <si>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</si>
  <si>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</si>
  <si>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</si>
  <si>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</si>
  <si>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</si>
  <si>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</si>
  <si>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</si>
  <si>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</si>
  <si>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</si>
  <si>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</si>
  <si>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</si>
  <si>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</si>
  <si>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</si>
  <si>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</si>
  <si>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</si>
  <si>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</si>
  <si>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</si>
  <si>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</si>
  <si>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</si>
  <si>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</si>
  <si>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</si>
  <si>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</si>
  <si>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</si>
  <si>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</si>
  <si>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</si>
  <si>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</si>
  <si>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</si>
  <si>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</si>
  <si>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</si>
  <si>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</si>
  <si>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</si>
  <si>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</si>
  <si>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</si>
  <si>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</si>
  <si>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</si>
  <si>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</si>
  <si>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</si>
  <si>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</si>
  <si>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</si>
  <si>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</si>
  <si>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</si>
  <si>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</si>
  <si>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</si>
  <si>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</si>
  <si>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</si>
  <si>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</si>
  <si>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</si>
  <si>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</si>
  <si>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</si>
  <si>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</si>
  <si>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</si>
  <si>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</si>
  <si>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</si>
  <si>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</si>
  <si>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</si>
  <si>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</si>
  <si>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</si>
  <si>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</si>
  <si>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</si>
  <si>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</si>
  <si>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</si>
  <si>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</si>
  <si>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</si>
  <si>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</si>
  <si>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</si>
  <si>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</si>
  <si>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</si>
  <si>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</si>
  <si>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</si>
  <si>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</si>
  <si>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</si>
  <si>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</si>
  <si>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</si>
  <si>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</si>
  <si>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</si>
  <si>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</si>
  <si>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</si>
  <si>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</si>
  <si>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</si>
  <si>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</si>
  <si>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</si>
  <si>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</si>
  <si>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</si>
  <si>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</si>
  <si>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</si>
  <si>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</si>
  <si>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</si>
  <si>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</si>
  <si>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</si>
  <si>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</si>
  <si>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</si>
  <si>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</si>
  <si>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</si>
  <si>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</si>
  <si>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</si>
  <si>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</si>
  <si>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</si>
  <si>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</si>
  <si>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</si>
  <si>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</si>
  <si>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</si>
  <si>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</si>
  <si>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</si>
  <si>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</si>
  <si>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</si>
  <si>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</si>
  <si>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</si>
  <si>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</si>
  <si>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</si>
  <si>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</si>
  <si>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</si>
  <si>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</si>
  <si>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</si>
  <si>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</si>
  <si>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</si>
  <si>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</si>
  <si>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</si>
  <si>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</si>
  <si>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</si>
  <si>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</si>
  <si>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</si>
  <si>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</si>
  <si>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</si>
  <si>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</si>
  <si>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</si>
  <si>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</si>
  <si>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</si>
  <si>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</si>
  <si>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</si>
  <si>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</si>
  <si>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</si>
  <si>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</si>
  <si>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</si>
  <si>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</si>
  <si>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</si>
  <si>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</si>
  <si>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</si>
  <si>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</si>
  <si>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</si>
  <si>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</si>
  <si>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</si>
  <si>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</si>
  <si>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</si>
  <si>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</si>
  <si>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</si>
  <si>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</si>
  <si>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</si>
  <si>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</si>
  <si>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</si>
  <si>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</si>
  <si>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</si>
  <si>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</si>
  <si>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</si>
  <si>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</si>
  <si>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</si>
  <si>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</si>
  <si>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</si>
  <si>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</si>
  <si>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</si>
  <si>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</si>
  <si>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</si>
  <si>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</si>
  <si>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</si>
  <si>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</si>
  <si>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</si>
  <si>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</si>
  <si>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</si>
  <si>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</si>
  <si>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</si>
  <si>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</si>
  <si>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</si>
  <si>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</si>
  <si>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</si>
  <si>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</si>
  <si>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</si>
  <si>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</si>
  <si>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</si>
  <si>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</si>
  <si>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</si>
  <si>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</si>
  <si>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</si>
  <si>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</si>
  <si>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</si>
  <si>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</si>
  <si>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</si>
  <si>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</si>
  <si>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</si>
  <si>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</si>
  <si>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</si>
  <si>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</si>
  <si>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</si>
  <si>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</si>
  <si>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</si>
  <si>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</si>
  <si>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</si>
  <si>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</si>
  <si>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</si>
  <si>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</si>
  <si>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</si>
  <si>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</si>
  <si>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</si>
  <si>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</si>
  <si>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</si>
  <si>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</si>
  <si>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</si>
  <si>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</si>
  <si>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</si>
  <si>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</si>
  <si>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</si>
  <si>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</si>
  <si>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</si>
  <si>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</si>
  <si>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</si>
  <si>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</si>
  <si>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</si>
  <si>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</si>
  <si>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</si>
  <si>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</si>
  <si>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</si>
  <si>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</si>
  <si>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</si>
  <si>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</si>
  <si>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</si>
  <si>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</si>
  <si>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</si>
  <si>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</si>
  <si>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</si>
  <si>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</si>
  <si>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</si>
  <si>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</si>
  <si>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</si>
  <si>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</si>
  <si>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</si>
  <si>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</si>
  <si>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</si>
  <si>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</si>
  <si>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</si>
  <si>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</si>
  <si>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</si>
  <si>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</si>
  <si>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</si>
  <si>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</si>
  <si>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</si>
  <si>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</si>
  <si>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</si>
  <si>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</si>
  <si>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</si>
  <si>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</si>
  <si>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</si>
  <si>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</si>
  <si>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</si>
  <si>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</si>
  <si>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</si>
  <si>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</si>
  <si>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</si>
  <si>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</si>
  <si>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</si>
  <si>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</si>
  <si>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</si>
  <si>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</si>
  <si>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</si>
  <si>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</si>
  <si>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</si>
  <si>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</si>
  <si>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</si>
  <si>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</si>
  <si>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</si>
  <si>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</si>
  <si>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</si>
  <si>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</si>
  <si>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</si>
  <si>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</si>
  <si>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</si>
  <si>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</si>
  <si>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</si>
  <si>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</si>
  <si>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</si>
  <si>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</si>
  <si>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</si>
  <si>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</si>
  <si>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</si>
  <si>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</si>
  <si>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</si>
  <si>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</si>
  <si>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</si>
  <si>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</si>
  <si>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</si>
  <si>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</si>
  <si>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</si>
  <si>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</si>
  <si>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</si>
  <si>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</si>
  <si>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</si>
  <si>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</si>
  <si>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</si>
  <si>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</si>
  <si>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</si>
  <si>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</si>
  <si>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</si>
  <si>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</si>
  <si>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</si>
  <si>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</si>
  <si>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</si>
  <si>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</si>
  <si>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</si>
  <si>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</si>
  <si>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</si>
  <si>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</si>
  <si>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</si>
  <si>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</si>
  <si>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</si>
  <si>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</si>
  <si>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</si>
  <si>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</si>
  <si>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</si>
  <si>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</si>
  <si>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</si>
  <si>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</si>
  <si>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</si>
  <si>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</si>
  <si>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</si>
  <si>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</si>
  <si>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</si>
  <si>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</si>
  <si>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</si>
  <si>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</si>
  <si>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</si>
  <si>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</si>
  <si>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</si>
  <si>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</si>
  <si>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</si>
  <si>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</si>
  <si>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</si>
  <si>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</si>
  <si>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</si>
  <si>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</si>
  <si>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</si>
  <si>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</si>
  <si>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</si>
  <si>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</si>
  <si>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</si>
  <si>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</si>
  <si>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</si>
  <si>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</si>
  <si>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</si>
  <si>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</si>
  <si>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</si>
  <si>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</si>
  <si>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</si>
  <si>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</si>
  <si>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</si>
  <si>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</si>
  <si>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</si>
  <si>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</si>
  <si>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</si>
  <si>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</si>
  <si>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</si>
  <si>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</si>
  <si>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</si>
  <si>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</si>
  <si>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</si>
  <si>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</si>
  <si>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</si>
  <si>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</si>
  <si>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</si>
  <si>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</si>
  <si>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</si>
  <si>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</si>
  <si>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</si>
  <si>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</si>
  <si>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</si>
  <si>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</si>
  <si>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</si>
  <si>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</si>
  <si>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</si>
  <si>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</si>
  <si>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</si>
  <si>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</si>
  <si>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</si>
  <si>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</si>
  <si>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</si>
  <si>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</si>
  <si>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</si>
  <si>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</si>
  <si>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</si>
  <si>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</si>
  <si>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</si>
  <si>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</si>
  <si>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</si>
  <si>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</si>
  <si>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</si>
  <si>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</si>
  <si>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</si>
  <si>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</si>
  <si>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</si>
  <si>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</si>
  <si>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</si>
  <si>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</si>
  <si>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</si>
  <si>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</si>
  <si>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</si>
  <si>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</si>
  <si>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</si>
  <si>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</si>
  <si>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</si>
  <si>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</si>
  <si>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</si>
  <si>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</si>
  <si>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</si>
  <si>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</si>
  <si>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</si>
  <si>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</si>
  <si>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</si>
  <si>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</si>
  <si>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</si>
  <si>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</si>
  <si>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</si>
  <si>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</si>
  <si>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</si>
  <si>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</si>
  <si>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</si>
  <si>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</si>
  <si>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</si>
  <si>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</si>
  <si>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</si>
  <si>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</si>
  <si>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</si>
  <si>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</si>
  <si>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</si>
  <si>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</si>
  <si>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</si>
  <si>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</si>
  <si>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</si>
  <si>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</si>
  <si>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</si>
  <si>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</si>
  <si>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</si>
  <si>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</si>
  <si>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</si>
  <si>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</si>
  <si>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</si>
  <si>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</si>
  <si>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</si>
  <si>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</si>
  <si>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</si>
  <si>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</si>
  <si>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</si>
  <si>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</si>
  <si>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</si>
  <si>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</si>
  <si>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</si>
  <si>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</si>
  <si>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</si>
  <si>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</si>
  <si>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</si>
  <si>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</si>
  <si>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</si>
  <si>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</si>
  <si>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</si>
  <si>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</si>
  <si>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</si>
  <si>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</si>
  <si>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</si>
  <si>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</si>
  <si>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</si>
  <si>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</si>
  <si>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</si>
  <si>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</si>
  <si>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</si>
  <si>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</si>
  <si>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</si>
  <si>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</si>
  <si>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</si>
  <si>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</si>
  <si>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</si>
  <si>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</si>
  <si>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</si>
  <si>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</si>
  <si>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</si>
  <si>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</si>
  <si>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</si>
  <si>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</si>
  <si>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</si>
  <si>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</si>
  <si>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</si>
  <si>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</si>
  <si>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</si>
  <si>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</si>
  <si>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</si>
  <si>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</si>
  <si>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</si>
  <si>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</si>
  <si>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</si>
  <si>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</si>
  <si>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</si>
  <si>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</si>
  <si>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</si>
  <si>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</si>
  <si>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</si>
  <si>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</si>
  <si>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</si>
  <si>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</si>
  <si>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</si>
  <si>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</si>
  <si>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</si>
  <si>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</si>
  <si>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</si>
  <si>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</si>
  <si>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</si>
  <si>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</si>
  <si>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</si>
  <si>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</si>
  <si>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</si>
  <si>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</si>
  <si>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</si>
  <si>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</si>
  <si>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</si>
  <si>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</si>
  <si>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</si>
  <si>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</si>
  <si>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</si>
  <si>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</si>
  <si>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</si>
  <si>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</si>
  <si>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</si>
  <si>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</si>
  <si>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</si>
  <si>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</si>
  <si>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</si>
  <si>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</si>
  <si>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</si>
  <si>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</si>
  <si>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</si>
  <si>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</si>
  <si>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</si>
  <si>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</si>
  <si>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</si>
  <si>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</si>
  <si>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</si>
  <si>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</si>
  <si>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</si>
  <si>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</si>
  <si>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</si>
  <si>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</si>
  <si>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</si>
  <si>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</si>
  <si>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</si>
  <si>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</si>
  <si>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</si>
  <si>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</si>
  <si>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</si>
  <si>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</si>
  <si>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</si>
  <si>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</si>
  <si>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</si>
  <si>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</si>
  <si>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</si>
  <si>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</si>
  <si>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</si>
  <si>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</si>
  <si>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</si>
  <si>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</si>
  <si>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</si>
  <si>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</si>
  <si>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</si>
  <si>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</si>
  <si>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</si>
  <si>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</si>
  <si>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</si>
  <si>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</si>
  <si>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</si>
  <si>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</si>
  <si>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</si>
  <si>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</si>
  <si>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</si>
  <si>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</si>
  <si>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</si>
  <si>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</si>
  <si>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</si>
  <si>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</si>
  <si>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</si>
  <si>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</si>
  <si>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</si>
  <si>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</si>
  <si>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</si>
  <si>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</si>
  <si>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</si>
  <si>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</si>
  <si>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</si>
  <si>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</si>
  <si>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</si>
  <si>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</si>
  <si>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</si>
  <si>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</si>
  <si>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</si>
  <si>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</si>
  <si>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</si>
  <si>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</si>
  <si>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</si>
  <si>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</si>
  <si>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</si>
  <si>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</si>
  <si>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</si>
  <si>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</si>
  <si>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</si>
  <si>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</si>
  <si>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</si>
  <si>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</si>
  <si>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</si>
  <si>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</si>
  <si>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</si>
  <si>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</si>
  <si>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</si>
  <si>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</si>
  <si>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</si>
  <si>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</si>
  <si>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</si>
  <si>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</si>
  <si>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</si>
  <si>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</si>
  <si>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</si>
  <si>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</si>
  <si>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</si>
  <si>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</si>
  <si>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</si>
  <si>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</si>
  <si>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</si>
  <si>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</si>
  <si>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</si>
  <si>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</si>
  <si>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</si>
  <si>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</si>
  <si>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</si>
  <si>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</si>
  <si>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</si>
  <si>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</si>
  <si>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</si>
  <si>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</si>
  <si>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</si>
  <si>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</si>
  <si>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</si>
  <si>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</si>
  <si>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</si>
  <si>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</si>
  <si>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</si>
  <si>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</si>
  <si>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</si>
  <si>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</si>
  <si>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</si>
  <si>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</si>
  <si>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</si>
  <si>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</si>
  <si>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</si>
  <si>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</si>
  <si>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</si>
  <si>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</si>
  <si>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</si>
  <si>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</si>
  <si>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</si>
  <si>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</si>
  <si>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</si>
  <si>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</si>
  <si>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</si>
  <si>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</si>
  <si>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</si>
  <si>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</si>
  <si>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</si>
  <si>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</si>
  <si>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</si>
  <si>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</si>
  <si>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</si>
  <si>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</si>
  <si>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</si>
  <si>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</si>
  <si>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</si>
  <si>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</si>
  <si>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</si>
  <si>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</si>
  <si>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</si>
  <si>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</si>
  <si>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</si>
  <si>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</si>
  <si>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</si>
  <si>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</si>
  <si>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</si>
  <si>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</si>
  <si>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</si>
  <si>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</si>
  <si>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</si>
  <si>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</si>
  <si>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</si>
  <si>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</si>
  <si>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</si>
  <si>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</si>
  <si>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</si>
  <si>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</si>
  <si>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</si>
  <si>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</si>
  <si>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</si>
  <si>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</si>
  <si>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</si>
  <si>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</si>
  <si>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</si>
  <si>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</si>
  <si>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</si>
  <si>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</si>
  <si>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</si>
  <si>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</si>
  <si>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</si>
  <si>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</si>
  <si>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</si>
  <si>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</si>
  <si>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</si>
  <si>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</si>
  <si>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</si>
  <si>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</si>
  <si>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</si>
  <si>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</si>
  <si>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</si>
  <si>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</si>
  <si>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</si>
  <si>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</si>
  <si>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</si>
  <si>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</si>
  <si>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</si>
  <si>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</si>
  <si>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</si>
  <si>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</si>
  <si>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</si>
  <si>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</si>
  <si>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</si>
  <si>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</si>
  <si>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</si>
  <si>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</si>
  <si>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</si>
  <si>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</si>
  <si>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</si>
  <si>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</si>
  <si>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</si>
  <si>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</si>
  <si>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</si>
  <si>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</si>
  <si>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</si>
  <si>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</si>
  <si>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</si>
  <si>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</si>
  <si>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</si>
  <si>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</si>
  <si>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</si>
  <si>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</si>
  <si>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</si>
  <si>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</si>
  <si>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</si>
  <si>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</si>
  <si>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</si>
  <si>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</si>
  <si>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</si>
  <si>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</si>
  <si>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</si>
  <si>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</si>
  <si>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</si>
  <si>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</si>
  <si>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</si>
  <si>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</si>
  <si>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</si>
  <si>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</si>
  <si>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</si>
  <si>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</si>
  <si>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</si>
  <si>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</si>
  <si>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</si>
  <si>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</si>
  <si>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</si>
  <si>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</si>
  <si>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</si>
  <si>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</si>
  <si>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</si>
  <si>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</si>
  <si>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</si>
  <si>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</si>
  <si>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</si>
  <si>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</si>
  <si>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</si>
  <si>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</si>
  <si>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</si>
  <si>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</si>
  <si>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</si>
  <si>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</si>
  <si>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</si>
  <si>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</si>
  <si>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</si>
  <si>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</si>
  <si>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</si>
  <si>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</si>
  <si>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</si>
  <si>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</si>
  <si>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</si>
  <si>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</si>
  <si>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</si>
  <si>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</si>
  <si>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</si>
  <si>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</si>
  <si>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</si>
  <si>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</si>
  <si>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</si>
  <si>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</si>
  <si>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</si>
  <si>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</si>
  <si>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</si>
  <si>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</si>
  <si>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</si>
  <si>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</si>
  <si>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</si>
  <si>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</si>
  <si>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</si>
  <si>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</si>
  <si>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</si>
  <si>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</si>
  <si>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</si>
  <si>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</si>
  <si>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</si>
  <si>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</si>
  <si>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</si>
  <si>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</si>
  <si>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</si>
  <si>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</si>
  <si>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</si>
  <si>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</si>
  <si>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</si>
  <si>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</si>
  <si>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</si>
  <si>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</si>
  <si>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</si>
  <si>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</si>
  <si>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</si>
  <si>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</si>
  <si>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</si>
  <si>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</si>
  <si>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</si>
  <si>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</si>
  <si>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</si>
  <si>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</si>
  <si>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</si>
  <si>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</si>
  <si>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</si>
  <si>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</si>
  <si>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</si>
  <si>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</si>
  <si>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</si>
  <si>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</si>
  <si>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</si>
  <si>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</si>
  <si>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</si>
  <si>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</si>
  <si>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</si>
  <si>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</si>
  <si>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</si>
  <si>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</si>
  <si>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</si>
  <si>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</si>
  <si>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</si>
  <si>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</si>
  <si>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</si>
  <si>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</si>
  <si>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</si>
  <si>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</si>
  <si>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</si>
  <si>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</si>
  <si>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</si>
  <si>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</si>
  <si>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</si>
  <si>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</si>
  <si>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</si>
  <si>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</si>
  <si>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</si>
  <si>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</si>
  <si>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</si>
  <si>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</si>
  <si>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</si>
  <si>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</si>
  <si>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</si>
  <si>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</si>
  <si>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</si>
  <si>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</si>
  <si>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</si>
  <si>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</si>
  <si>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</si>
  <si>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</si>
  <si>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</si>
  <si>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</si>
  <si>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</si>
  <si>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</si>
  <si>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</si>
  <si>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</si>
  <si>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</si>
  <si>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</si>
  <si>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</si>
  <si>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</si>
  <si>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</si>
  <si>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</si>
  <si>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</si>
  <si>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</si>
  <si>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</si>
  <si>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</si>
  <si>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</si>
  <si>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</si>
  <si>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</si>
  <si>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</si>
  <si>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</si>
  <si>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</si>
  <si>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</si>
  <si>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</si>
  <si>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</si>
  <si>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</si>
  <si>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</si>
  <si>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</si>
  <si>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</si>
  <si>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</si>
  <si>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</si>
  <si>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</si>
  <si>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</si>
  <si>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</si>
  <si>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</si>
  <si>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</si>
  <si>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</si>
  <si>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</si>
  <si>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</si>
  <si>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</si>
  <si>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</si>
  <si>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</si>
  <si>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</si>
  <si>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</si>
  <si>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</si>
  <si>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</si>
  <si>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</si>
  <si>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</si>
  <si>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</si>
  <si>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</si>
  <si>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</si>
  <si>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</si>
  <si>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</si>
  <si>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</si>
  <si>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</si>
  <si>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</si>
  <si>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</si>
  <si>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</si>
  <si>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</si>
  <si>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</si>
  <si>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</si>
  <si>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</si>
  <si>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</si>
  <si>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</si>
  <si>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</si>
  <si>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</si>
  <si>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</si>
  <si>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</si>
  <si>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</si>
  <si>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</si>
  <si>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</si>
  <si>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</si>
  <si>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</si>
  <si>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</si>
  <si>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</si>
  <si>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</si>
  <si>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</si>
  <si>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</si>
  <si>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</si>
  <si>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</si>
  <si>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</si>
  <si>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</si>
  <si>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</si>
  <si>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</si>
  <si>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</si>
  <si>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</si>
  <si>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</si>
  <si>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</si>
  <si>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</si>
  <si>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</si>
  <si>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</si>
  <si>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</si>
  <si>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</si>
  <si>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</si>
  <si>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</si>
  <si>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</si>
  <si>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</si>
  <si>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</si>
  <si>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</si>
  <si>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</si>
  <si>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</si>
  <si>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</si>
  <si>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</si>
  <si>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</si>
  <si>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</si>
  <si>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</si>
  <si>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</si>
  <si>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</si>
  <si>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</si>
  <si>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</si>
  <si>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</si>
  <si>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</si>
  <si>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</si>
  <si>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</si>
  <si>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</si>
  <si>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</si>
  <si>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</si>
  <si>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</si>
  <si>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</si>
  <si>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</si>
  <si>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</si>
  <si>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</si>
  <si>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</si>
  <si>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</si>
  <si>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</si>
  <si>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</si>
  <si>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</si>
  <si>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</si>
  <si>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</si>
  <si>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</si>
  <si>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</si>
  <si>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</si>
  <si>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</si>
  <si>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</si>
  <si>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</si>
  <si>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</si>
  <si>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</si>
  <si>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</si>
  <si>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</si>
  <si>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</si>
  <si>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</si>
  <si>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</si>
  <si>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</si>
  <si>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</si>
  <si>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</si>
  <si>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</si>
  <si>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</si>
  <si>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</si>
  <si>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</si>
  <si>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</si>
  <si>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</si>
  <si>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</si>
  <si>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</si>
  <si>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</si>
  <si>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</si>
  <si>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</si>
  <si>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</si>
  <si>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</si>
  <si>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</si>
  <si>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</si>
  <si>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</si>
  <si>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</si>
  <si>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</si>
  <si>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</si>
  <si>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</si>
  <si>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</si>
  <si>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</si>
  <si>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</si>
  <si>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</si>
  <si>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</si>
  <si>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</si>
  <si>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</si>
  <si>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</si>
  <si>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</si>
  <si>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</si>
  <si>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</si>
  <si>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</si>
  <si>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</si>
  <si>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</si>
  <si>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</si>
  <si>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</si>
  <si>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</si>
  <si>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</si>
  <si>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</si>
  <si>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</si>
  <si>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</si>
  <si>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</si>
  <si>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</si>
  <si>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</si>
  <si>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</si>
  <si>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</si>
  <si>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</si>
  <si>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</si>
  <si>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</si>
  <si>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</si>
  <si>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</si>
  <si>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</si>
  <si>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</si>
  <si>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</si>
  <si>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</si>
  <si>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</si>
  <si>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</si>
  <si>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</si>
  <si>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</si>
  <si>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</si>
  <si>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</si>
  <si>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</si>
  <si>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</si>
  <si>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</si>
  <si>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</si>
  <si>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</si>
  <si>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</si>
  <si>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</si>
  <si>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</si>
  <si>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</si>
  <si>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</si>
  <si>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</si>
  <si>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</si>
  <si>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</si>
  <si>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</si>
  <si>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</si>
  <si>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</si>
  <si>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</si>
  <si>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</si>
  <si>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</si>
  <si>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</si>
  <si>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</si>
  <si>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</si>
  <si>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</si>
  <si>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</si>
  <si>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</si>
  <si>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</si>
  <si>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</si>
  <si>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</si>
  <si>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</si>
  <si>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</si>
  <si>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</si>
  <si>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</si>
  <si>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</si>
  <si>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</si>
  <si>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</si>
  <si>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</si>
  <si>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</si>
  <si>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</si>
  <si>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</si>
  <si>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</si>
  <si>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</si>
  <si>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</si>
  <si>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</si>
  <si>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</si>
  <si>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</si>
  <si>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</si>
  <si>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</si>
  <si>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</si>
  <si>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</si>
  <si>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</si>
  <si>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</si>
  <si>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</si>
  <si>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</si>
  <si>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</si>
  <si>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</si>
  <si>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</si>
  <si>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</si>
  <si>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</si>
  <si>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</si>
  <si>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</si>
  <si>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</si>
  <si>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</si>
  <si>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</si>
  <si>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</si>
  <si>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</si>
  <si>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</si>
  <si>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</si>
  <si>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</si>
  <si>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</si>
  <si>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</si>
  <si>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</si>
  <si>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Secretaria de Desarrollo social - Municipio de Medio Baudó - Choco</t>
  </si>
  <si>
    <t>002  2017</t>
  </si>
  <si>
    <t>Alcaldía Municipio de Novita</t>
  </si>
  <si>
    <t>005 2017</t>
  </si>
  <si>
    <t>008 2017</t>
  </si>
  <si>
    <t>Alcaldía Municipio -Medio San Juan</t>
  </si>
  <si>
    <t>013 2017</t>
  </si>
  <si>
    <t>MC-056-2017</t>
  </si>
  <si>
    <t>MC-061-2017</t>
  </si>
  <si>
    <t>Alcaldía Municipal de Istmina</t>
  </si>
  <si>
    <t>001 2018</t>
  </si>
  <si>
    <t>01  2018</t>
  </si>
  <si>
    <t>Alcaldía de Sipi</t>
  </si>
  <si>
    <t>002 2018</t>
  </si>
  <si>
    <t>004 2018</t>
  </si>
  <si>
    <t>MC-021/2018</t>
  </si>
  <si>
    <t>Gobernación del Departamento del Choco</t>
  </si>
  <si>
    <t>GDCH-07-08-18- 046/2018</t>
  </si>
  <si>
    <t>006 2018</t>
  </si>
  <si>
    <t>010 2018</t>
  </si>
  <si>
    <t>MC-084/2018</t>
  </si>
  <si>
    <t>Municipio Cantón del San Pablo</t>
  </si>
  <si>
    <t>MCSP CD N°038/2019</t>
  </si>
  <si>
    <t>Alcaldía de Sipí</t>
  </si>
  <si>
    <t>004 2019</t>
  </si>
  <si>
    <t>MCSP CD N°039/2019</t>
  </si>
  <si>
    <t>MCSP CD N° 059/2019</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</si>
  <si>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administrativos y estándares para la asistencia alimentaria escolar - programa de alimentación escolar - MEN, durante 90 días del calendario, donde se entregaran 1.632 complemento AM-PM, 442 complemento almuerzos y 307 complemento jornada única.</t>
  </si>
  <si>
    <t>Aunar esfuerzos administrativos técnicos y financieros entre el municipio de novita y la fundación creer iniciativa de desarrollo y la esperanza (Creinde) con Nit 901.086.083-9. Para la ejecución del programa de alimentación escolar- PAE, de acuerdo con lineamientos técnicos administrativos anexos al presente convenio.</t>
  </si>
  <si>
    <t>Aunar esfuerzos entre el Municipio de Sipí y la Fundación CREINDE, para la implementación del programa de alimentación Escolar PAE para los niños, niñas y adolescentes de las instituciones y centros en el Municipio de Sipí</t>
  </si>
  <si>
    <t>Anuar esfuerzos entre el municipio de medio san juan y el asociado con el propósito de garantizar la complementación alimentaria. Mediante la preparación y oportuna distribución en sitio o restaurante escolar  de 1033 raciones  complementos AM -PM, 963 raciones  complemento almuerzo y 621 raciones  para jornada única, para estudiantes en estado de vulnerabilidad , tales como población desplazada, comunidades rurales y estudiantes de los niveles 1 y 2 del SISBEN, en desarrollo del programa de alimentación escolar PAE, en las Instituciones educativas del Municipio.</t>
  </si>
  <si>
    <t>Coordinación y logística de las actividades del municipio del medio San Juan.</t>
  </si>
  <si>
    <t>Desarrollo de actividades lúdicas, recreativas y deportivas con los adultos mayores de la cabecera municipal del municipio del medio y San Juan.</t>
  </si>
  <si>
    <t>Aunar esfuerzos entre el municipio y el asociado para ejecutar y garantizar el programa de alimentación escolar- PAE, brindando un complemento alimentario a los niños y niñas y adolescentes de la matricula oficial en las instituciones educativas del municipio de Istmina, mediante la preparación  y oportuna distribución en sitio o restaurante escolar diariamente de:6.464 raciones complemento AM-PM, 2.169 raciones complemento almuerzo  y 1.329 raciones complemento jornada única, durante 96 días hábiles del calendario escolar del primer  semestre académico de 2018, en cumplimiento al Convenio Interadministrativo No.001 del 19 de Enero de 2018, suscrito entre el Consorcio Prosperar Social CREINDE  y el Municipio de Istmina.</t>
  </si>
  <si>
    <t>Aunar esfuerzos entre el municipio de medio San Juan y el asociado con el propósito de garantizar la ejecución del programa de alimentación escolar- PAE, brindando un complemento alimentario a los niños, niñas y adolescentes de la matricula oficial en las instituciones educativas del municipio, mediante la preparación  y oportuna distribución en sitio o restaurante escolar diariamente.</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</si>
  <si>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 escolar - men, durante 90 días del calendario  escolar, donde se entregaran 1.805 complemento AM-PM 262 complemento almuerzo y 307 complemento jornada única.</t>
  </si>
  <si>
    <t>Aunar esfuerzo dentro del marco de cooperación para la implementación del programa de alimentación escolar a través del cual se brinda un complemento alimentario a los niños, niñas y adolescentes de la matricula oficial en el municipio de Sipi - Choco de conformidad con los lineamientos técnicos, administrativos del programa de alimentación escolar PAE, del ministerios de educación nacional, durante 100 días del calendario escolar.</t>
  </si>
  <si>
    <t>Aunar esfuerzos administrativos técnicos y financieros entre el Municipio de Medio San Juan y la Fundación Creer Iniciativa Desarrollo y Esperanza- CREINDE, para mejorar de manera integral la calidad de vida de los adultos mayores y ancianos del Municipio de Medio San Juan, mediante la implementación de actividades lúdico recreativas, culturales, educativas en salud y nutrición y así potencializar sus capacidades en el rol que tienen frente  a la misma, a partir el enfoque diferencial</t>
  </si>
  <si>
    <t>Aunar esfuerzo dentro del marco de cooperación para la implementación del programa de alimentación escolar a través del cual se brinda un complemento alimentario a los niños, niñas y adolescentes de la matricula oficial en el Municipio de Nóvita- Chocó de conformidad con los lineamientos técnicos, administrativos del Ministerio de Educación Nacional, durante 90 días del calendario escolar</t>
  </si>
  <si>
    <t>Aunar esfuerzos administrativos técnicos y financieros entre el municipio de Istmina y el asociado para la conmemoración del mes de la niñez y la recreación en el municipio de Istmina -  Choco.</t>
  </si>
  <si>
    <t>Apoyo logístico para la realización de actividades lúdicas recreativas culturales y deportivas para los niños y niñas del municipio del medio San Juan</t>
  </si>
  <si>
    <t>Prestar los servicios para la recuperación del sector agropecuario, como alternativa de seguridad alimentaria y nutricional, en el municipio de Tadó, en el departamento del Choco, reduciendo los efectos en victimas del conflicto</t>
  </si>
  <si>
    <t>Aunar esfuerzos entre el Municipio de Istmina y el asociado para ejecutar y garantizar el programa de alimentación escolar – PAE, brindando un complemento alimentario a los niños, niñas y adolescentes  de la matricula oficial, en las instituciones educativas del municipio de Istmina, mediante la preparación y oportuna distribución en sitio o restaurante escolar, diariamente de: 1.287 raciones complemento almuerzo jornada única, durante 48 días del calendario escolar del segundo semestre académico de 2018. En cumplimiento al convenio interadministrativo No.007 del 13 de agosto de 2018, suscrito entre la gobernación del Chocó y el Municipio de Istmina y cofinanciación con  recursos del SGP-Asignación Especial para alimentación escolar, en el Municipio de Istmina - Chocó</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</si>
  <si>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 escolar - men, durante 90 días del calendario  escolar, donde se entregaran 1.805 complemento am-pm 262 complemento almuerzo y 307 complemento jornada única.</t>
  </si>
  <si>
    <t>Coordinación y logística de las actividades navideñas del municipio del medio San Juan.</t>
  </si>
  <si>
    <t>Apoyo logístico para la conmemoración del día de la memoria y solidaridad con las victimas del conflicto armados en Colombia</t>
  </si>
  <si>
    <t>nuar esfuerzos administrativos, técnicos y financieros entre el municipio de sipi y una entidad sin animo de lucro para la celebración del día del niño en el municipio de Sipí -Choco</t>
  </si>
  <si>
    <t>Apoyo logístico para la realización de actividades, en áreas de rescatar las tradiciones culturales y religiosas durante la semana mayor en el municipio Cantón del San Pablo</t>
  </si>
  <si>
    <t>Apoyo logístico y organizacional en la realización de una mesa de victimas y un comité de justicia transicional en el Municipio Cantón del San Pablo.</t>
  </si>
  <si>
    <t>135</t>
  </si>
  <si>
    <t>138</t>
  </si>
  <si>
    <t>Prestar los servicios de educación inicial en el marco de la atención integral en el centro de desarrollo infantil- CDI, de conformidad con el manual operativo de la modalidad institucional y familiar, el lineamiento tecnico para la atención a la primera infancia y la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</si>
  <si>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lineamientos tecnicos para la atención a la primera infancia y la directrices establecidas por el ICBF, en armonía con la politica de estado para el desarrollo integral de la primera infancia de cero a siempre.</t>
  </si>
  <si>
    <t xml:space="preserve">katherine Palacios Torres </t>
  </si>
  <si>
    <t xml:space="preserve">Barrio Cubis sector calle 100  istmina chocó </t>
  </si>
  <si>
    <t>6703749</t>
  </si>
  <si>
    <t>Istmina Chocó Colombia</t>
  </si>
  <si>
    <t>creinde@fundacioncreinde.com.co</t>
  </si>
  <si>
    <t>UNIÓN TEMPORAL CRECIENDO JUNTOS</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</si>
  <si>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</si>
  <si>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</si>
  <si>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</si>
  <si>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 xml:space="preserve">instituto colombiano bienestar familiar </t>
  </si>
  <si>
    <t xml:space="preserve">88   </t>
  </si>
  <si>
    <t xml:space="preserve">el jardin infantil mi primeros sueños </t>
  </si>
  <si>
    <t xml:space="preserve">001 </t>
  </si>
  <si>
    <t xml:space="preserve">jardin infantil y adelia del amor </t>
  </si>
  <si>
    <t>001</t>
  </si>
  <si>
    <t xml:space="preserve">alcaldia de medio san juan </t>
  </si>
  <si>
    <t>003</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</si>
  <si>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</si>
  <si>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aunar efuerzo entre el jardin infantil mi s primeros sueño y el voluntario con el proposito de brindar acompañamento y el fortalecimiento en la formacion integral  de la primera infancia a los niños y niñas mediantes las actividades de pedagogia y componente psicosocial </t>
  </si>
  <si>
    <t>aunar efuerzo entre el jardin infantil   yadelia del amor y el voluntario con el proposito de brindar acompañamento y el fortalecimiento en la formacion integral  de la primera infancia a los niños y niñas mediantes las actividades de pedagogia y compone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</si>
  <si>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 en el periodo comprendido entre 1  de julio  hasta el 31 de diciembre del 2017</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</si>
  <si>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</si>
  <si>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</si>
  <si>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</si>
  <si>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</si>
  <si>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</si>
  <si>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gbierno indigena de agusal </t>
  </si>
  <si>
    <t>09</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</si>
  <si>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</si>
  <si>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CABILDO MAYOR DE LA ZONA DE CATRU</t>
  </si>
  <si>
    <t>Fortalecimiento de educacion iniciial a la primera infancia de niños y niñas de cero a siempre para grupos etnicos y comunidades rurales y rurales dispersa, de los teritoriosa y comunbidaers de conformiidad con el manual ,moeretivo y las directrisesesest esta blecidas por el ICNBF, en armonia con la politica de estado par el desarrollo integral de la primera infancia de cero a simpre.</t>
  </si>
  <si>
    <t xml:space="preserve"> 2021-27-27001562020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</si>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</sst>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5" zoomScale="84" zoomScaleNormal="84"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44194.655323263891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59" t="str">
        <f>HYPERLINK("#Integrante_1!A109","CAPACIDAD RESIDUAL")</f>
        <v>CAPACIDAD RESIDUAL</v>
      </c>
      <c r="F8" s="260"/>
      <c r="G8" s="261"/>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59" t="str">
        <f>HYPERLINK("#Integrante_1!A162","TALENTO HUMANO")</f>
        <v>TALENTO HUMANO</v>
      </c>
      <c r="F9" s="260"/>
      <c r="G9" s="261"/>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59" t="str">
        <f>HYPERLINK("#Integrante_1!F162","INFRAESTRUCTURA")</f>
        <v>INFRAESTRUCTURA</v>
      </c>
      <c r="F10" s="260"/>
      <c r="G10" s="261"/>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2810</v>
      </c>
      <c r="D15" s="35"/>
      <c r="E15" s="35"/>
      <c r="F15" s="5"/>
      <c r="G15" s="32" t="s">
        <v>1168</v>
      </c>
      <c r="H15" s="104" t="s">
        <v>628</v>
      </c>
      <c r="I15" s="32" t="s">
        <v>2629</v>
      </c>
      <c r="J15" s="109" t="s">
        <v>2637</v>
      </c>
      <c r="L15" s="256" t="s">
        <v>8</v>
      </c>
      <c r="M15" s="256"/>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2784</v>
      </c>
      <c r="G20" s="5"/>
      <c r="H20" s="262"/>
      <c r="I20" s="141" t="s">
        <v>628</v>
      </c>
      <c r="J20" s="142" t="s">
        <v>650</v>
      </c>
      <c r="K20" s="143">
        <v>496414750</v>
      </c>
      <c r="L20" s="144">
        <v>44194</v>
      </c>
      <c r="M20" s="144">
        <v>44561</v>
      </c>
      <c r="N20" s="127">
        <f>+(M20-L20)/30</f>
        <v>12.233333333333333</v>
      </c>
      <c r="O20" s="130"/>
      <c r="U20" s="126"/>
      <c r="V20" s="106">
        <f ca="1">NOW()</f>
        <v>44194.655323263891</v>
      </c>
      <c r="W20" s="106">
        <f ca="1">NOW()</f>
        <v>44194.655323263891</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CAMPO VERDE DEL CHOCO</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2811</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2785</v>
      </c>
      <c r="C73" s="117" t="s">
        <v>31</v>
      </c>
      <c r="D73" s="114" t="s">
        <v>2786</v>
      </c>
      <c r="E73" s="137">
        <v>42776</v>
      </c>
      <c r="F73" s="137">
        <v>43008</v>
      </c>
      <c r="G73" s="164">
        <f t="shared" si="2"/>
        <v>7.7333333333333334</v>
      </c>
      <c r="H73" s="115" t="s">
        <v>2787</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2800</v>
      </c>
      <c r="C74" s="117" t="s">
        <v>32</v>
      </c>
      <c r="D74" s="114" t="s">
        <v>2801</v>
      </c>
      <c r="E74" s="137">
        <v>42776</v>
      </c>
      <c r="F74" s="137">
        <v>43008</v>
      </c>
      <c r="G74" s="164">
        <f t="shared" si="2"/>
        <v>7.7333333333333334</v>
      </c>
      <c r="H74" s="115" t="s">
        <v>2803</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2802</v>
      </c>
      <c r="C75" s="117" t="s">
        <v>32</v>
      </c>
      <c r="D75" s="114" t="s">
        <v>2801</v>
      </c>
      <c r="E75" s="137">
        <v>42079</v>
      </c>
      <c r="F75" s="137">
        <v>42704</v>
      </c>
      <c r="G75" s="164">
        <f t="shared" si="2"/>
        <v>20.833333333333332</v>
      </c>
      <c r="H75" s="113" t="s">
        <v>2804</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2671</v>
      </c>
      <c r="C179" s="240"/>
      <c r="D179" s="240"/>
      <c r="E179" s="24">
        <v>0.02</v>
      </c>
      <c r="F179" s="170">
        <v>2.1000000000000001E-2</v>
      </c>
      <c r="G179" s="171">
        <f>IF(F179&gt;0,SUM(E179+F179),"")</f>
        <v>4.1000000000000002E-2</v>
      </c>
      <c r="H179" s="5"/>
      <c r="I179" s="245" t="s">
        <v>2675</v>
      </c>
      <c r="J179" s="246"/>
      <c r="K179" s="246"/>
      <c r="L179" s="247"/>
      <c r="M179" s="170">
        <v>2.3E-2</v>
      </c>
      <c r="O179" s="8"/>
      <c r="Q179" s="19"/>
      <c r="R179" s="171">
        <f>IF(M179&gt;0,SUM(S179+M179),"")</f>
        <v>4.2999999999999997E-2</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4.1000000000000002E-2</v>
      </c>
      <c r="D185" s="93" t="s">
        <v>2633</v>
      </c>
      <c r="E185" s="96">
        <f>+(C185*SUM(K20:K35))</f>
        <v>20353004.75</v>
      </c>
      <c r="F185" s="94"/>
      <c r="G185" s="95"/>
      <c r="H185" s="90"/>
      <c r="I185" s="92" t="s">
        <v>2632</v>
      </c>
      <c r="J185" s="176">
        <f>M179</f>
        <v>2.3E-2</v>
      </c>
      <c r="K185" s="241" t="s">
        <v>2633</v>
      </c>
      <c r="L185" s="241"/>
      <c r="M185" s="96">
        <f>+J185*K20</f>
        <v>11417539.25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19" zoomScale="86" zoomScaleNormal="86" zoomScaleSheetLayoutView="40" zoomScalePageLayoutView="40" workbookViewId="0">
      <selection activeCell="O19" sqref="O1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44194.655323263891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59" t="str">
        <f>HYPERLINK("#Integrante_2!A109","CAPACIDAD RESIDUAL")</f>
        <v>CAPACIDAD RESIDUAL</v>
      </c>
      <c r="F8" s="260"/>
      <c r="G8" s="261"/>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59" t="str">
        <f>HYPERLINK("#Integrante_2!A162","TALENTO HUMANO")</f>
        <v>TALENTO HUMANO</v>
      </c>
      <c r="F9" s="260"/>
      <c r="G9" s="261"/>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59" t="str">
        <f>HYPERLINK("#Integrante_2!F162","INFRAESTRUCTURA")</f>
        <v>INFRAESTRUCTURA</v>
      </c>
      <c r="F10" s="260"/>
      <c r="G10" s="261"/>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2810</v>
      </c>
      <c r="D15" s="35"/>
      <c r="E15" s="35"/>
      <c r="F15" s="5"/>
      <c r="G15" s="32" t="s">
        <v>1168</v>
      </c>
      <c r="H15" s="104" t="s">
        <v>628</v>
      </c>
      <c r="I15" s="32" t="s">
        <v>2629</v>
      </c>
      <c r="J15" s="109" t="s">
        <v>2637</v>
      </c>
      <c r="L15" s="256" t="s">
        <v>8</v>
      </c>
      <c r="M15" s="256"/>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901086083</v>
      </c>
      <c r="C20" s="5"/>
      <c r="D20" s="160"/>
      <c r="E20" s="152" t="s">
        <v>2670</v>
      </c>
      <c r="F20" s="186" t="s">
        <v>2784</v>
      </c>
      <c r="G20" s="5"/>
      <c r="H20" s="262"/>
      <c r="I20" s="141" t="s">
        <v>628</v>
      </c>
      <c r="J20" s="142" t="s">
        <v>650</v>
      </c>
      <c r="K20" s="143">
        <v>496414750</v>
      </c>
      <c r="L20" s="144">
        <v>44194</v>
      </c>
      <c r="M20" s="144">
        <v>44561</v>
      </c>
      <c r="N20" s="127">
        <f>+(M20-L20)/30</f>
        <v>12.233333333333333</v>
      </c>
      <c r="O20" s="130"/>
      <c r="U20" s="126"/>
      <c r="V20" s="106">
        <f ca="1">NOW()</f>
        <v>44194.655323263891</v>
      </c>
      <c r="W20" s="106">
        <f ca="1">NOW()</f>
        <v>44194.655323263891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FUNDACIÓN CREER INICIATIVA DESARROLLO Y ESPERANZA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2811</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2726</v>
      </c>
      <c r="C48" s="117" t="s">
        <v>31</v>
      </c>
      <c r="D48" s="114" t="s">
        <v>2727</v>
      </c>
      <c r="E48" s="137">
        <v>43040</v>
      </c>
      <c r="F48" s="137">
        <v>43074</v>
      </c>
      <c r="G48" s="164">
        <f>IF(AND(E48&lt;&gt;"",F48&lt;&gt;""),((F48-E48)/30),"")</f>
        <v>1.1333333333333333</v>
      </c>
      <c r="H48" s="115" t="s">
        <v>2753</v>
      </c>
      <c r="I48" s="114" t="s">
        <v>628</v>
      </c>
      <c r="J48" s="114" t="s">
        <v>649</v>
      </c>
      <c r="K48" s="116">
        <v>116416158</v>
      </c>
      <c r="L48" s="117" t="s">
        <v>1148</v>
      </c>
      <c r="M48" s="173">
        <v>1</v>
      </c>
      <c r="N48" s="117" t="s">
        <v>1151</v>
      </c>
      <c r="O48" s="117" t="s">
        <v>1148</v>
      </c>
      <c r="P48" s="80"/>
    </row>
    <row r="49" spans="1:16" s="6" customFormat="1" ht="24.75" customHeight="1" x14ac:dyDescent="0.25">
      <c r="A49" s="135">
        <v>2</v>
      </c>
      <c r="B49" s="115" t="s">
        <v>2728</v>
      </c>
      <c r="C49" s="117" t="s">
        <v>31</v>
      </c>
      <c r="D49" s="114" t="s">
        <v>2729</v>
      </c>
      <c r="E49" s="137">
        <v>43048</v>
      </c>
      <c r="F49" s="137">
        <v>43074</v>
      </c>
      <c r="G49" s="164">
        <f t="shared" ref="G49:G107" si="1">IF(AND(E49&lt;&gt;"",F49&lt;&gt;""),((F49-E49)/30),"")</f>
        <v>0.8666666666666667</v>
      </c>
      <c r="H49" s="115" t="s">
        <v>2754</v>
      </c>
      <c r="I49" s="114" t="s">
        <v>628</v>
      </c>
      <c r="J49" s="114" t="s">
        <v>651</v>
      </c>
      <c r="K49" s="116">
        <v>138181146</v>
      </c>
      <c r="L49" s="117" t="s">
        <v>1148</v>
      </c>
      <c r="M49" s="173">
        <v>1</v>
      </c>
      <c r="N49" s="117" t="s">
        <v>1151</v>
      </c>
      <c r="O49" s="117" t="s">
        <v>1148</v>
      </c>
      <c r="P49" s="80"/>
    </row>
    <row r="50" spans="1:16" s="6" customFormat="1" ht="24.75" customHeight="1" x14ac:dyDescent="0.25">
      <c r="A50" s="135">
        <v>3</v>
      </c>
      <c r="B50" s="115" t="s">
        <v>2694</v>
      </c>
      <c r="C50" s="117" t="s">
        <v>31</v>
      </c>
      <c r="D50" s="114" t="s">
        <v>2730</v>
      </c>
      <c r="E50" s="137">
        <v>43048</v>
      </c>
      <c r="F50" s="137">
        <v>43074</v>
      </c>
      <c r="G50" s="164">
        <f t="shared" si="1"/>
        <v>0.8666666666666667</v>
      </c>
      <c r="H50" s="115" t="s">
        <v>2755</v>
      </c>
      <c r="I50" s="114" t="s">
        <v>628</v>
      </c>
      <c r="J50" s="114" t="s">
        <v>656</v>
      </c>
      <c r="K50" s="116">
        <v>26687263</v>
      </c>
      <c r="L50" s="117" t="s">
        <v>1148</v>
      </c>
      <c r="M50" s="173">
        <v>1</v>
      </c>
      <c r="N50" s="117" t="s">
        <v>1151</v>
      </c>
      <c r="O50" s="117" t="s">
        <v>1148</v>
      </c>
      <c r="P50" s="80"/>
    </row>
    <row r="51" spans="1:16" s="6" customFormat="1" ht="24.75" customHeight="1" outlineLevel="1" x14ac:dyDescent="0.25">
      <c r="A51" s="135">
        <v>4</v>
      </c>
      <c r="B51" s="115" t="s">
        <v>2731</v>
      </c>
      <c r="C51" s="117" t="s">
        <v>31</v>
      </c>
      <c r="D51" s="114" t="s">
        <v>2732</v>
      </c>
      <c r="E51" s="137">
        <v>43056</v>
      </c>
      <c r="F51" s="137">
        <v>43074</v>
      </c>
      <c r="G51" s="164">
        <f t="shared" si="1"/>
        <v>0.6</v>
      </c>
      <c r="H51" s="115" t="s">
        <v>2756</v>
      </c>
      <c r="I51" s="114" t="s">
        <v>628</v>
      </c>
      <c r="J51" s="114" t="s">
        <v>650</v>
      </c>
      <c r="K51" s="116">
        <v>75198163</v>
      </c>
      <c r="L51" s="117" t="s">
        <v>1148</v>
      </c>
      <c r="M51" s="173">
        <v>1</v>
      </c>
      <c r="N51" s="117" t="s">
        <v>1151</v>
      </c>
      <c r="O51" s="117" t="s">
        <v>1148</v>
      </c>
      <c r="P51" s="80"/>
    </row>
    <row r="52" spans="1:16" s="7" customFormat="1" ht="24.75" customHeight="1" outlineLevel="1" x14ac:dyDescent="0.25">
      <c r="A52" s="136">
        <v>5</v>
      </c>
      <c r="B52" s="115" t="s">
        <v>2731</v>
      </c>
      <c r="C52" s="117" t="s">
        <v>31</v>
      </c>
      <c r="D52" s="114" t="s">
        <v>2733</v>
      </c>
      <c r="E52" s="137">
        <v>43091</v>
      </c>
      <c r="F52" s="137">
        <v>43100</v>
      </c>
      <c r="G52" s="164">
        <f t="shared" si="1"/>
        <v>0.3</v>
      </c>
      <c r="H52" s="115" t="s">
        <v>2757</v>
      </c>
      <c r="I52" s="114" t="s">
        <v>628</v>
      </c>
      <c r="J52" s="114" t="s">
        <v>650</v>
      </c>
      <c r="K52" s="116">
        <v>17000000</v>
      </c>
      <c r="L52" s="117" t="s">
        <v>1148</v>
      </c>
      <c r="M52" s="173">
        <v>1</v>
      </c>
      <c r="N52" s="117" t="s">
        <v>1151</v>
      </c>
      <c r="O52" s="117" t="s">
        <v>1148</v>
      </c>
      <c r="P52" s="81"/>
    </row>
    <row r="53" spans="1:16" s="7" customFormat="1" ht="24.75" customHeight="1" outlineLevel="1" x14ac:dyDescent="0.25">
      <c r="A53" s="136">
        <v>6</v>
      </c>
      <c r="B53" s="115" t="s">
        <v>2731</v>
      </c>
      <c r="C53" s="117" t="s">
        <v>31</v>
      </c>
      <c r="D53" s="114" t="s">
        <v>2734</v>
      </c>
      <c r="E53" s="137">
        <v>43098</v>
      </c>
      <c r="F53" s="137">
        <v>43100</v>
      </c>
      <c r="G53" s="164">
        <f t="shared" si="1"/>
        <v>6.6666666666666666E-2</v>
      </c>
      <c r="H53" s="115" t="s">
        <v>2758</v>
      </c>
      <c r="I53" s="114" t="s">
        <v>628</v>
      </c>
      <c r="J53" s="114" t="s">
        <v>650</v>
      </c>
      <c r="K53" s="116">
        <v>20000000</v>
      </c>
      <c r="L53" s="117" t="s">
        <v>1148</v>
      </c>
      <c r="M53" s="173">
        <v>1</v>
      </c>
      <c r="N53" s="117" t="s">
        <v>1151</v>
      </c>
      <c r="O53" s="117" t="s">
        <v>1148</v>
      </c>
      <c r="P53" s="81"/>
    </row>
    <row r="54" spans="1:16" s="7" customFormat="1" ht="24.75" customHeight="1" outlineLevel="1" x14ac:dyDescent="0.25">
      <c r="A54" s="136">
        <v>7</v>
      </c>
      <c r="B54" s="115" t="s">
        <v>2735</v>
      </c>
      <c r="C54" s="117" t="s">
        <v>31</v>
      </c>
      <c r="D54" s="114" t="s">
        <v>2736</v>
      </c>
      <c r="E54" s="137">
        <v>43119</v>
      </c>
      <c r="F54" s="137">
        <v>43313</v>
      </c>
      <c r="G54" s="164">
        <f t="shared" si="1"/>
        <v>6.4666666666666668</v>
      </c>
      <c r="H54" s="115" t="s">
        <v>2759</v>
      </c>
      <c r="I54" s="114" t="s">
        <v>628</v>
      </c>
      <c r="J54" s="114" t="s">
        <v>645</v>
      </c>
      <c r="K54" s="116">
        <v>1540619128</v>
      </c>
      <c r="L54" s="117" t="s">
        <v>1148</v>
      </c>
      <c r="M54" s="173">
        <v>1</v>
      </c>
      <c r="N54" s="117" t="s">
        <v>1151</v>
      </c>
      <c r="O54" s="117" t="s">
        <v>1148</v>
      </c>
      <c r="P54" s="81"/>
    </row>
    <row r="55" spans="1:16" s="7" customFormat="1" ht="24.75" customHeight="1" outlineLevel="1" x14ac:dyDescent="0.25">
      <c r="A55" s="136">
        <v>8</v>
      </c>
      <c r="B55" s="115" t="s">
        <v>2731</v>
      </c>
      <c r="C55" s="117" t="s">
        <v>31</v>
      </c>
      <c r="D55" s="114" t="s">
        <v>2737</v>
      </c>
      <c r="E55" s="137">
        <v>43125</v>
      </c>
      <c r="F55" s="137">
        <v>43266</v>
      </c>
      <c r="G55" s="164">
        <f t="shared" si="1"/>
        <v>4.7</v>
      </c>
      <c r="H55" s="115" t="s">
        <v>2760</v>
      </c>
      <c r="I55" s="114" t="s">
        <v>628</v>
      </c>
      <c r="J55" s="114" t="s">
        <v>650</v>
      </c>
      <c r="K55" s="116">
        <v>442559308</v>
      </c>
      <c r="L55" s="117" t="s">
        <v>1148</v>
      </c>
      <c r="M55" s="173">
        <v>1</v>
      </c>
      <c r="N55" s="117" t="s">
        <v>1151</v>
      </c>
      <c r="O55" s="117" t="s">
        <v>1148</v>
      </c>
      <c r="P55" s="81"/>
    </row>
    <row r="56" spans="1:16" s="7" customFormat="1" ht="24.75" customHeight="1" outlineLevel="1" x14ac:dyDescent="0.25">
      <c r="A56" s="136">
        <v>9</v>
      </c>
      <c r="B56" s="115" t="s">
        <v>2726</v>
      </c>
      <c r="C56" s="117" t="s">
        <v>31</v>
      </c>
      <c r="D56" s="114" t="s">
        <v>2736</v>
      </c>
      <c r="E56" s="137">
        <v>43125</v>
      </c>
      <c r="F56" s="137">
        <v>43266</v>
      </c>
      <c r="G56" s="164">
        <f t="shared" si="1"/>
        <v>4.7</v>
      </c>
      <c r="H56" s="115" t="s">
        <v>2761</v>
      </c>
      <c r="I56" s="114" t="s">
        <v>628</v>
      </c>
      <c r="J56" s="114" t="s">
        <v>649</v>
      </c>
      <c r="K56" s="116">
        <v>457985969</v>
      </c>
      <c r="L56" s="117" t="s">
        <v>1148</v>
      </c>
      <c r="M56" s="173">
        <v>1</v>
      </c>
      <c r="N56" s="117" t="s">
        <v>1151</v>
      </c>
      <c r="O56" s="117" t="s">
        <v>1148</v>
      </c>
      <c r="P56" s="81"/>
    </row>
    <row r="57" spans="1:16" s="7" customFormat="1" ht="24.75" customHeight="1" outlineLevel="1" x14ac:dyDescent="0.25">
      <c r="A57" s="136">
        <v>10</v>
      </c>
      <c r="B57" s="115" t="s">
        <v>2738</v>
      </c>
      <c r="C57" s="117" t="s">
        <v>31</v>
      </c>
      <c r="D57" s="114" t="s">
        <v>2736</v>
      </c>
      <c r="E57" s="137">
        <v>43126</v>
      </c>
      <c r="F57" s="137">
        <v>43304</v>
      </c>
      <c r="G57" s="164">
        <f t="shared" si="1"/>
        <v>5.9333333333333336</v>
      </c>
      <c r="H57" s="115" t="s">
        <v>2762</v>
      </c>
      <c r="I57" s="114" t="s">
        <v>628</v>
      </c>
      <c r="J57" s="114" t="s">
        <v>656</v>
      </c>
      <c r="K57" s="116">
        <v>179624235</v>
      </c>
      <c r="L57" s="117" t="s">
        <v>1148</v>
      </c>
      <c r="M57" s="173">
        <v>1</v>
      </c>
      <c r="N57" s="117" t="s">
        <v>1151</v>
      </c>
      <c r="O57" s="117" t="s">
        <v>1148</v>
      </c>
      <c r="P57" s="81"/>
    </row>
    <row r="58" spans="1:16" s="7" customFormat="1" ht="24.75" customHeight="1" outlineLevel="1" x14ac:dyDescent="0.25">
      <c r="A58" s="136">
        <v>11</v>
      </c>
      <c r="B58" s="115" t="s">
        <v>2731</v>
      </c>
      <c r="C58" s="117" t="s">
        <v>31</v>
      </c>
      <c r="D58" s="114" t="s">
        <v>2739</v>
      </c>
      <c r="E58" s="137">
        <v>43132</v>
      </c>
      <c r="F58" s="137">
        <v>43281</v>
      </c>
      <c r="G58" s="164">
        <f t="shared" si="1"/>
        <v>4.9666666666666668</v>
      </c>
      <c r="H58" s="115" t="s">
        <v>2763</v>
      </c>
      <c r="I58" s="114" t="s">
        <v>628</v>
      </c>
      <c r="J58" s="114" t="s">
        <v>650</v>
      </c>
      <c r="K58" s="116">
        <v>169000000</v>
      </c>
      <c r="L58" s="117" t="s">
        <v>1148</v>
      </c>
      <c r="M58" s="173">
        <v>1</v>
      </c>
      <c r="N58" s="117" t="s">
        <v>1151</v>
      </c>
      <c r="O58" s="117" t="s">
        <v>1148</v>
      </c>
      <c r="P58" s="81"/>
    </row>
    <row r="59" spans="1:16" s="7" customFormat="1" ht="24.75" customHeight="1" outlineLevel="1" x14ac:dyDescent="0.25">
      <c r="A59" s="136">
        <v>12</v>
      </c>
      <c r="B59" s="115" t="s">
        <v>2728</v>
      </c>
      <c r="C59" s="117" t="s">
        <v>31</v>
      </c>
      <c r="D59" s="114" t="s">
        <v>2736</v>
      </c>
      <c r="E59" s="137">
        <v>43153</v>
      </c>
      <c r="F59" s="137">
        <v>43320</v>
      </c>
      <c r="G59" s="164">
        <f t="shared" si="1"/>
        <v>5.5666666666666664</v>
      </c>
      <c r="H59" s="115" t="s">
        <v>2764</v>
      </c>
      <c r="I59" s="114" t="s">
        <v>628</v>
      </c>
      <c r="J59" s="114" t="s">
        <v>651</v>
      </c>
      <c r="K59" s="116">
        <v>367597818</v>
      </c>
      <c r="L59" s="117" t="s">
        <v>1148</v>
      </c>
      <c r="M59" s="173">
        <v>1</v>
      </c>
      <c r="N59" s="117" t="s">
        <v>1151</v>
      </c>
      <c r="O59" s="117" t="s">
        <v>1148</v>
      </c>
      <c r="P59" s="81"/>
    </row>
    <row r="60" spans="1:16" s="7" customFormat="1" ht="24.75" customHeight="1" outlineLevel="1" x14ac:dyDescent="0.25">
      <c r="A60" s="136">
        <v>13</v>
      </c>
      <c r="B60" s="115" t="s">
        <v>2735</v>
      </c>
      <c r="C60" s="117" t="s">
        <v>31</v>
      </c>
      <c r="D60" s="114" t="s">
        <v>2740</v>
      </c>
      <c r="E60" s="137">
        <v>43203</v>
      </c>
      <c r="F60" s="137">
        <v>43220</v>
      </c>
      <c r="G60" s="164">
        <f t="shared" si="1"/>
        <v>0.56666666666666665</v>
      </c>
      <c r="H60" s="115" t="s">
        <v>2765</v>
      </c>
      <c r="I60" s="114" t="s">
        <v>628</v>
      </c>
      <c r="J60" s="114" t="s">
        <v>645</v>
      </c>
      <c r="K60" s="116">
        <v>47000000</v>
      </c>
      <c r="L60" s="117" t="s">
        <v>1148</v>
      </c>
      <c r="M60" s="173">
        <v>1</v>
      </c>
      <c r="N60" s="117" t="s">
        <v>1151</v>
      </c>
      <c r="O60" s="117" t="s">
        <v>1148</v>
      </c>
      <c r="P60" s="81"/>
    </row>
    <row r="61" spans="1:16" s="7" customFormat="1" ht="24.75" customHeight="1" outlineLevel="1" x14ac:dyDescent="0.25">
      <c r="A61" s="136">
        <v>14</v>
      </c>
      <c r="B61" s="115" t="s">
        <v>2731</v>
      </c>
      <c r="C61" s="117" t="s">
        <v>31</v>
      </c>
      <c r="D61" s="114" t="s">
        <v>2741</v>
      </c>
      <c r="E61" s="137">
        <v>43215</v>
      </c>
      <c r="F61" s="137">
        <v>43223</v>
      </c>
      <c r="G61" s="164">
        <f t="shared" si="1"/>
        <v>0.26666666666666666</v>
      </c>
      <c r="H61" s="115" t="s">
        <v>2766</v>
      </c>
      <c r="I61" s="114" t="s">
        <v>628</v>
      </c>
      <c r="J61" s="114" t="s">
        <v>650</v>
      </c>
      <c r="K61" s="116">
        <v>20000000</v>
      </c>
      <c r="L61" s="117" t="s">
        <v>1148</v>
      </c>
      <c r="M61" s="173">
        <v>1</v>
      </c>
      <c r="N61" s="117" t="s">
        <v>1151</v>
      </c>
      <c r="O61" s="117" t="s">
        <v>1148</v>
      </c>
      <c r="P61" s="81"/>
    </row>
    <row r="62" spans="1:16" s="7" customFormat="1" ht="24.75" customHeight="1" outlineLevel="1" x14ac:dyDescent="0.25">
      <c r="A62" s="136">
        <v>15</v>
      </c>
      <c r="B62" s="115" t="s">
        <v>2742</v>
      </c>
      <c r="C62" s="117" t="s">
        <v>31</v>
      </c>
      <c r="D62" s="114" t="s">
        <v>2743</v>
      </c>
      <c r="E62" s="137">
        <v>43325</v>
      </c>
      <c r="F62" s="137">
        <v>43345</v>
      </c>
      <c r="G62" s="164">
        <f t="shared" si="1"/>
        <v>0.66666666666666663</v>
      </c>
      <c r="H62" s="115" t="s">
        <v>2767</v>
      </c>
      <c r="I62" s="114" t="s">
        <v>628</v>
      </c>
      <c r="J62" s="114" t="s">
        <v>657</v>
      </c>
      <c r="K62" s="116">
        <v>47818736</v>
      </c>
      <c r="L62" s="117" t="s">
        <v>1148</v>
      </c>
      <c r="M62" s="173">
        <v>1</v>
      </c>
      <c r="N62" s="117" t="s">
        <v>1151</v>
      </c>
      <c r="O62" s="117" t="s">
        <v>1148</v>
      </c>
      <c r="P62" s="81"/>
    </row>
    <row r="63" spans="1:16" s="7" customFormat="1" ht="24.75" customHeight="1" outlineLevel="1" x14ac:dyDescent="0.25">
      <c r="A63" s="136">
        <v>16</v>
      </c>
      <c r="B63" s="115" t="s">
        <v>2735</v>
      </c>
      <c r="C63" s="117" t="s">
        <v>31</v>
      </c>
      <c r="D63" s="114" t="s">
        <v>2744</v>
      </c>
      <c r="E63" s="137">
        <v>43355</v>
      </c>
      <c r="F63" s="137">
        <v>43397</v>
      </c>
      <c r="G63" s="164">
        <f t="shared" si="1"/>
        <v>1.4</v>
      </c>
      <c r="H63" s="115" t="s">
        <v>2768</v>
      </c>
      <c r="I63" s="114" t="s">
        <v>628</v>
      </c>
      <c r="J63" s="114" t="s">
        <v>645</v>
      </c>
      <c r="K63" s="116">
        <v>134983649</v>
      </c>
      <c r="L63" s="117" t="s">
        <v>1148</v>
      </c>
      <c r="M63" s="173">
        <v>1</v>
      </c>
      <c r="N63" s="117" t="s">
        <v>1151</v>
      </c>
      <c r="O63" s="117" t="s">
        <v>1148</v>
      </c>
      <c r="P63" s="81"/>
    </row>
    <row r="64" spans="1:16" s="7" customFormat="1" ht="24.75" customHeight="1" outlineLevel="1" x14ac:dyDescent="0.25">
      <c r="A64" s="136">
        <v>17</v>
      </c>
      <c r="B64" s="115" t="s">
        <v>2731</v>
      </c>
      <c r="C64" s="117" t="s">
        <v>31</v>
      </c>
      <c r="D64" s="114" t="s">
        <v>2745</v>
      </c>
      <c r="E64" s="137">
        <v>43430</v>
      </c>
      <c r="F64" s="137">
        <v>43465</v>
      </c>
      <c r="G64" s="164">
        <f t="shared" si="1"/>
        <v>1.1666666666666667</v>
      </c>
      <c r="H64" s="115" t="s">
        <v>2769</v>
      </c>
      <c r="I64" s="114" t="s">
        <v>628</v>
      </c>
      <c r="J64" s="114" t="s">
        <v>650</v>
      </c>
      <c r="K64" s="116">
        <v>173400000</v>
      </c>
      <c r="L64" s="117" t="s">
        <v>1148</v>
      </c>
      <c r="M64" s="173">
        <v>1</v>
      </c>
      <c r="N64" s="117" t="s">
        <v>1151</v>
      </c>
      <c r="O64" s="117" t="s">
        <v>1148</v>
      </c>
      <c r="P64" s="81"/>
    </row>
    <row r="65" spans="1:16" s="7" customFormat="1" ht="24.75" customHeight="1" outlineLevel="1" x14ac:dyDescent="0.25">
      <c r="A65" s="136">
        <v>18</v>
      </c>
      <c r="B65" s="115" t="s">
        <v>2731</v>
      </c>
      <c r="C65" s="117" t="s">
        <v>31</v>
      </c>
      <c r="D65" s="114" t="s">
        <v>2746</v>
      </c>
      <c r="E65" s="137">
        <v>43455</v>
      </c>
      <c r="F65" s="137">
        <v>43459</v>
      </c>
      <c r="G65" s="164">
        <f t="shared" si="1"/>
        <v>0.13333333333333333</v>
      </c>
      <c r="H65" s="115" t="s">
        <v>2770</v>
      </c>
      <c r="I65" s="114" t="s">
        <v>628</v>
      </c>
      <c r="J65" s="114" t="s">
        <v>650</v>
      </c>
      <c r="K65" s="116">
        <v>21800000</v>
      </c>
      <c r="L65" s="117" t="s">
        <v>1148</v>
      </c>
      <c r="M65" s="173">
        <v>1</v>
      </c>
      <c r="N65" s="117" t="s">
        <v>1151</v>
      </c>
      <c r="O65" s="117" t="s">
        <v>1148</v>
      </c>
      <c r="P65" s="81"/>
    </row>
    <row r="66" spans="1:16" s="7" customFormat="1" ht="24.75" customHeight="1" outlineLevel="1" x14ac:dyDescent="0.25">
      <c r="A66" s="136">
        <v>19</v>
      </c>
      <c r="B66" s="115" t="s">
        <v>2747</v>
      </c>
      <c r="C66" s="117" t="s">
        <v>31</v>
      </c>
      <c r="D66" s="114" t="s">
        <v>2748</v>
      </c>
      <c r="E66" s="137">
        <v>43563</v>
      </c>
      <c r="F66" s="137">
        <v>43565</v>
      </c>
      <c r="G66" s="164">
        <f t="shared" si="1"/>
        <v>6.6666666666666666E-2</v>
      </c>
      <c r="H66" s="113" t="s">
        <v>2771</v>
      </c>
      <c r="I66" s="114" t="s">
        <v>628</v>
      </c>
      <c r="J66" s="114" t="s">
        <v>639</v>
      </c>
      <c r="K66" s="112">
        <v>9080000</v>
      </c>
      <c r="L66" s="117" t="s">
        <v>1148</v>
      </c>
      <c r="M66" s="173">
        <v>1</v>
      </c>
      <c r="N66" s="117" t="s">
        <v>1151</v>
      </c>
      <c r="O66" s="117" t="s">
        <v>1148</v>
      </c>
      <c r="P66" s="81"/>
    </row>
    <row r="67" spans="1:16" s="7" customFormat="1" ht="24.75" customHeight="1" outlineLevel="1" x14ac:dyDescent="0.25">
      <c r="A67" s="136">
        <v>20</v>
      </c>
      <c r="B67" s="115" t="s">
        <v>2749</v>
      </c>
      <c r="C67" s="117" t="s">
        <v>31</v>
      </c>
      <c r="D67" s="114" t="s">
        <v>2750</v>
      </c>
      <c r="E67" s="137">
        <v>43567</v>
      </c>
      <c r="F67" s="137">
        <v>43597</v>
      </c>
      <c r="G67" s="164">
        <f t="shared" ref="G67:G82" si="2">IF(AND(E67&lt;&gt;"",F67&lt;&gt;""),((F67-E67)/30),"")</f>
        <v>1</v>
      </c>
      <c r="H67" s="115" t="s">
        <v>2772</v>
      </c>
      <c r="I67" s="114" t="s">
        <v>628</v>
      </c>
      <c r="J67" s="114" t="s">
        <v>656</v>
      </c>
      <c r="K67" s="116">
        <v>67288000</v>
      </c>
      <c r="L67" s="117" t="s">
        <v>1148</v>
      </c>
      <c r="M67" s="173">
        <v>1</v>
      </c>
      <c r="N67" s="117" t="s">
        <v>1151</v>
      </c>
      <c r="O67" s="117" t="s">
        <v>1148</v>
      </c>
      <c r="P67" s="81"/>
    </row>
    <row r="68" spans="1:16" s="7" customFormat="1" ht="24.75" customHeight="1" outlineLevel="1" x14ac:dyDescent="0.25">
      <c r="A68" s="136">
        <v>21</v>
      </c>
      <c r="B68" s="115" t="s">
        <v>2747</v>
      </c>
      <c r="C68" s="117" t="s">
        <v>31</v>
      </c>
      <c r="D68" s="114" t="s">
        <v>2751</v>
      </c>
      <c r="E68" s="137">
        <v>43567</v>
      </c>
      <c r="F68" s="137">
        <v>43577</v>
      </c>
      <c r="G68" s="164">
        <f t="shared" si="2"/>
        <v>0.33333333333333331</v>
      </c>
      <c r="H68" s="113" t="s">
        <v>2773</v>
      </c>
      <c r="I68" s="114" t="s">
        <v>628</v>
      </c>
      <c r="J68" s="114" t="s">
        <v>639</v>
      </c>
      <c r="K68" s="116">
        <v>20000000</v>
      </c>
      <c r="L68" s="117" t="s">
        <v>1148</v>
      </c>
      <c r="M68" s="173">
        <v>1</v>
      </c>
      <c r="N68" s="117" t="s">
        <v>1151</v>
      </c>
      <c r="O68" s="117" t="s">
        <v>1148</v>
      </c>
      <c r="P68" s="81"/>
    </row>
    <row r="69" spans="1:16" s="7" customFormat="1" ht="24.75" customHeight="1" outlineLevel="1" x14ac:dyDescent="0.25">
      <c r="A69" s="136">
        <v>22</v>
      </c>
      <c r="B69" s="115" t="s">
        <v>2747</v>
      </c>
      <c r="C69" s="117" t="s">
        <v>31</v>
      </c>
      <c r="D69" s="114" t="s">
        <v>2752</v>
      </c>
      <c r="E69" s="137">
        <v>43621</v>
      </c>
      <c r="F69" s="137">
        <v>43628</v>
      </c>
      <c r="G69" s="164">
        <f t="shared" si="2"/>
        <v>0.23333333333333334</v>
      </c>
      <c r="H69" s="113" t="s">
        <v>2774</v>
      </c>
      <c r="I69" s="114" t="s">
        <v>628</v>
      </c>
      <c r="J69" s="114" t="s">
        <v>639</v>
      </c>
      <c r="K69" s="116">
        <v>5500000</v>
      </c>
      <c r="L69" s="117" t="s">
        <v>1148</v>
      </c>
      <c r="M69" s="173">
        <v>1</v>
      </c>
      <c r="N69" s="117" t="s">
        <v>1151</v>
      </c>
      <c r="O69" s="117" t="s">
        <v>1148</v>
      </c>
      <c r="P69" s="81"/>
    </row>
    <row r="70" spans="1:16" s="7" customFormat="1" ht="24.75" customHeight="1" outlineLevel="1" x14ac:dyDescent="0.25">
      <c r="A70" s="136">
        <v>23</v>
      </c>
      <c r="B70" s="115" t="s">
        <v>2788</v>
      </c>
      <c r="C70" s="117" t="s">
        <v>31</v>
      </c>
      <c r="D70" s="114" t="s">
        <v>2789</v>
      </c>
      <c r="E70" s="137">
        <v>43484</v>
      </c>
      <c r="F70" s="137">
        <v>43829</v>
      </c>
      <c r="G70" s="164">
        <f t="shared" si="2"/>
        <v>11.5</v>
      </c>
      <c r="H70" s="115" t="s">
        <v>2796</v>
      </c>
      <c r="I70" s="114" t="s">
        <v>628</v>
      </c>
      <c r="J70" s="114" t="s">
        <v>649</v>
      </c>
      <c r="K70" s="116">
        <v>3443428550</v>
      </c>
      <c r="L70" s="117" t="s">
        <v>1148</v>
      </c>
      <c r="M70" s="173">
        <v>1</v>
      </c>
      <c r="N70" s="117" t="s">
        <v>27</v>
      </c>
      <c r="O70" s="117" t="s">
        <v>26</v>
      </c>
      <c r="P70" s="81"/>
    </row>
    <row r="71" spans="1:16" s="7" customFormat="1" ht="24.75" customHeight="1" outlineLevel="1" x14ac:dyDescent="0.25">
      <c r="A71" s="136">
        <v>24</v>
      </c>
      <c r="B71" s="115" t="s">
        <v>2788</v>
      </c>
      <c r="C71" s="117" t="s">
        <v>31</v>
      </c>
      <c r="D71" s="114" t="s">
        <v>2789</v>
      </c>
      <c r="E71" s="137">
        <v>43484</v>
      </c>
      <c r="F71" s="137">
        <v>43829</v>
      </c>
      <c r="G71" s="164">
        <f t="shared" si="2"/>
        <v>11.5</v>
      </c>
      <c r="H71" s="115" t="s">
        <v>2796</v>
      </c>
      <c r="I71" s="114" t="s">
        <v>628</v>
      </c>
      <c r="J71" s="114" t="s">
        <v>632</v>
      </c>
      <c r="K71" s="116">
        <v>3443428550</v>
      </c>
      <c r="L71" s="117" t="s">
        <v>1148</v>
      </c>
      <c r="M71" s="173">
        <v>1</v>
      </c>
      <c r="N71" s="117" t="s">
        <v>27</v>
      </c>
      <c r="O71" s="117" t="s">
        <v>26</v>
      </c>
      <c r="P71" s="81"/>
    </row>
    <row r="72" spans="1:16" s="7" customFormat="1" ht="24.75" customHeight="1" outlineLevel="1" x14ac:dyDescent="0.25">
      <c r="A72" s="136">
        <v>25</v>
      </c>
      <c r="B72" s="115" t="s">
        <v>2790</v>
      </c>
      <c r="C72" s="117" t="s">
        <v>32</v>
      </c>
      <c r="D72" s="114" t="s">
        <v>2791</v>
      </c>
      <c r="E72" s="137">
        <v>43132</v>
      </c>
      <c r="F72" s="137">
        <v>43434</v>
      </c>
      <c r="G72" s="164">
        <f t="shared" si="2"/>
        <v>10.066666666666666</v>
      </c>
      <c r="H72" s="115" t="s">
        <v>2797</v>
      </c>
      <c r="I72" s="114" t="s">
        <v>628</v>
      </c>
      <c r="J72" s="114" t="s">
        <v>645</v>
      </c>
      <c r="K72" s="116">
        <v>0</v>
      </c>
      <c r="L72" s="117" t="s">
        <v>1148</v>
      </c>
      <c r="M72" s="173">
        <v>1</v>
      </c>
      <c r="N72" s="117" t="s">
        <v>27</v>
      </c>
      <c r="O72" s="117" t="s">
        <v>26</v>
      </c>
      <c r="P72" s="81"/>
    </row>
    <row r="73" spans="1:16" s="7" customFormat="1" ht="24.75" customHeight="1" outlineLevel="1" x14ac:dyDescent="0.25">
      <c r="A73" s="136">
        <v>26</v>
      </c>
      <c r="B73" s="115" t="s">
        <v>2792</v>
      </c>
      <c r="C73" s="117" t="s">
        <v>32</v>
      </c>
      <c r="D73" s="114" t="s">
        <v>2793</v>
      </c>
      <c r="E73" s="137">
        <v>43132</v>
      </c>
      <c r="F73" s="137">
        <v>43434</v>
      </c>
      <c r="G73" s="164">
        <f t="shared" si="2"/>
        <v>10.066666666666666</v>
      </c>
      <c r="H73" s="115" t="s">
        <v>2798</v>
      </c>
      <c r="I73" s="114" t="s">
        <v>628</v>
      </c>
      <c r="J73" s="114" t="s">
        <v>645</v>
      </c>
      <c r="K73" s="116">
        <v>0</v>
      </c>
      <c r="L73" s="117" t="s">
        <v>1148</v>
      </c>
      <c r="M73" s="173">
        <v>1</v>
      </c>
      <c r="N73" s="117" t="s">
        <v>27</v>
      </c>
      <c r="O73" s="117" t="s">
        <v>26</v>
      </c>
      <c r="P73" s="81"/>
    </row>
    <row r="74" spans="1:16" s="7" customFormat="1" ht="24.75" customHeight="1" outlineLevel="1" x14ac:dyDescent="0.25">
      <c r="A74" s="136">
        <v>27</v>
      </c>
      <c r="B74" s="115" t="s">
        <v>2794</v>
      </c>
      <c r="C74" s="117" t="s">
        <v>31</v>
      </c>
      <c r="D74" s="114" t="s">
        <v>2795</v>
      </c>
      <c r="E74" s="137">
        <v>42919</v>
      </c>
      <c r="F74" s="137">
        <v>43465</v>
      </c>
      <c r="G74" s="164">
        <f t="shared" si="2"/>
        <v>18.2</v>
      </c>
      <c r="H74" s="115" t="s">
        <v>2799</v>
      </c>
      <c r="I74" s="114" t="s">
        <v>628</v>
      </c>
      <c r="J74" s="114" t="s">
        <v>650</v>
      </c>
      <c r="K74" s="116">
        <v>8000000</v>
      </c>
      <c r="L74" s="117" t="s">
        <v>1148</v>
      </c>
      <c r="M74" s="173">
        <v>1</v>
      </c>
      <c r="N74" s="117" t="s">
        <v>27</v>
      </c>
      <c r="O74" s="117" t="s">
        <v>1148</v>
      </c>
      <c r="P74" s="81"/>
    </row>
    <row r="75" spans="1:16" s="7" customFormat="1" ht="24.75" customHeight="1" outlineLevel="1" x14ac:dyDescent="0.25">
      <c r="A75" s="136">
        <v>28</v>
      </c>
      <c r="B75" s="115" t="s">
        <v>2805</v>
      </c>
      <c r="C75" s="117" t="s">
        <v>31</v>
      </c>
      <c r="D75" s="114" t="s">
        <v>2806</v>
      </c>
      <c r="E75" s="137">
        <v>43159</v>
      </c>
      <c r="F75" s="137">
        <v>43373</v>
      </c>
      <c r="G75" s="164">
        <f t="shared" si="2"/>
        <v>7.1333333333333337</v>
      </c>
      <c r="H75" s="115" t="s">
        <v>2807</v>
      </c>
      <c r="I75" s="114" t="s">
        <v>628</v>
      </c>
      <c r="J75" s="114" t="s">
        <v>634</v>
      </c>
      <c r="K75" s="116">
        <v>42000000</v>
      </c>
      <c r="L75" s="117" t="s">
        <v>1148</v>
      </c>
      <c r="M75" s="173">
        <v>1</v>
      </c>
      <c r="N75" s="117" t="s">
        <v>27</v>
      </c>
      <c r="O75" s="117" t="s">
        <v>1148</v>
      </c>
      <c r="P75" s="81"/>
    </row>
    <row r="76" spans="1:16" s="7" customFormat="1" ht="24.75" customHeight="1" outlineLevel="1" x14ac:dyDescent="0.25">
      <c r="A76" s="136">
        <v>29</v>
      </c>
      <c r="B76" s="115" t="s">
        <v>2808</v>
      </c>
      <c r="C76" s="117" t="s">
        <v>31</v>
      </c>
      <c r="D76" s="114" t="s">
        <v>2786</v>
      </c>
      <c r="E76" s="137">
        <v>43160</v>
      </c>
      <c r="F76" s="137">
        <v>43449</v>
      </c>
      <c r="G76" s="164">
        <f t="shared" si="2"/>
        <v>9.6333333333333329</v>
      </c>
      <c r="H76" s="115" t="s">
        <v>2809</v>
      </c>
      <c r="I76" s="114" t="s">
        <v>628</v>
      </c>
      <c r="J76" s="114" t="s">
        <v>632</v>
      </c>
      <c r="K76" s="116">
        <v>38000000</v>
      </c>
      <c r="L76" s="117" t="s">
        <v>1148</v>
      </c>
      <c r="M76" s="173">
        <v>1</v>
      </c>
      <c r="N76" s="117" t="s">
        <v>27</v>
      </c>
      <c r="O76" s="117" t="s">
        <v>1148</v>
      </c>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2775</v>
      </c>
      <c r="E114" s="137">
        <v>43887</v>
      </c>
      <c r="F114" s="137">
        <v>44196</v>
      </c>
      <c r="G114" s="164">
        <f>IF(AND(E114&lt;&gt;"",F114&lt;&gt;""),((F114-E114)/30),"")</f>
        <v>10.3</v>
      </c>
      <c r="H114" s="115" t="s">
        <v>2777</v>
      </c>
      <c r="I114" s="114" t="s">
        <v>628</v>
      </c>
      <c r="J114" s="114" t="s">
        <v>645</v>
      </c>
      <c r="K114" s="116">
        <v>668503514</v>
      </c>
      <c r="L114" s="102">
        <f>+IF(AND(K114&gt;0,O114="Ejecución"),(K114/877802)*Tabla283[[#This Row],[% participación]],IF(AND(K114&gt;0,O114&lt;&gt;"Ejecución"),"-",""))</f>
        <v>761.56526642682513</v>
      </c>
      <c r="M114" s="117" t="s">
        <v>1148</v>
      </c>
      <c r="N114" s="173">
        <v>1</v>
      </c>
      <c r="O114" s="169" t="s">
        <v>1150</v>
      </c>
      <c r="P114" s="80"/>
    </row>
    <row r="115" spans="1:16" s="6" customFormat="1" ht="24.75" customHeight="1" x14ac:dyDescent="0.25">
      <c r="A115" s="135">
        <v>2</v>
      </c>
      <c r="B115" s="167" t="s">
        <v>2672</v>
      </c>
      <c r="C115" s="168" t="s">
        <v>31</v>
      </c>
      <c r="D115" s="114" t="s">
        <v>2776</v>
      </c>
      <c r="E115" s="137">
        <v>43888</v>
      </c>
      <c r="F115" s="137">
        <v>44196</v>
      </c>
      <c r="G115" s="164">
        <f t="shared" ref="G115:G160" si="3">IF(AND(E115&lt;&gt;"",F115&lt;&gt;""),((F115-E115)/30),"")</f>
        <v>10.266666666666667</v>
      </c>
      <c r="H115" s="115" t="s">
        <v>2778</v>
      </c>
      <c r="I115" s="114" t="s">
        <v>628</v>
      </c>
      <c r="J115" s="114" t="s">
        <v>650</v>
      </c>
      <c r="K115" s="68">
        <v>1900019172</v>
      </c>
      <c r="L115" s="102">
        <f>+IF(AND(K115&gt;0,O115="Ejecución"),(K115/877802)*Tabla283[[#This Row],[% participación]],IF(AND(K115&gt;0,O115&lt;&gt;"Ejecución"),"-",""))</f>
        <v>2164.5190737774578</v>
      </c>
      <c r="M115" s="117" t="s">
        <v>1148</v>
      </c>
      <c r="N115" s="173">
        <v>1</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t="s">
        <v>2622</v>
      </c>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v>2.1000000000000001E-2</v>
      </c>
      <c r="G179" s="171">
        <f>IF(F179&gt;0,SUM(E179+F179),"")</f>
        <v>4.1000000000000002E-2</v>
      </c>
      <c r="H179" s="5"/>
      <c r="I179" s="237" t="s">
        <v>2675</v>
      </c>
      <c r="J179" s="238"/>
      <c r="K179" s="238"/>
      <c r="L179" s="239"/>
      <c r="M179" s="170">
        <v>2.3E-2</v>
      </c>
      <c r="O179" s="8"/>
      <c r="Q179" s="19"/>
      <c r="R179" s="19"/>
      <c r="S179" s="171">
        <f>IF(M179&gt;0,SUM(L179+M179),"")</f>
        <v>2.3E-2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4.1000000000000002E-2</v>
      </c>
      <c r="D185" s="161" t="s">
        <v>2633</v>
      </c>
      <c r="E185" s="96">
        <f>+(C185*SUM(K20:K35))</f>
        <v>20353004.75</v>
      </c>
      <c r="F185" s="94"/>
      <c r="G185" s="95"/>
      <c r="H185" s="90"/>
      <c r="I185" s="92" t="s">
        <v>2632</v>
      </c>
      <c r="J185" s="176">
        <f>M179</f>
        <v>2.3E-2</v>
      </c>
      <c r="K185" s="241" t="s">
        <v>2633</v>
      </c>
      <c r="L185" s="241"/>
      <c r="M185" s="96">
        <f>+J185*K20</f>
        <v>11417539.25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50"/>
      <c r="Q192" s="146"/>
      <c r="R192" s="147"/>
      <c r="S192" s="147"/>
      <c r="T192" s="146"/>
    </row>
    <row r="193" spans="1:18" x14ac:dyDescent="0.25">
      <c r="A193" s="9"/>
      <c r="C193" s="120">
        <v>43286</v>
      </c>
      <c r="D193" s="5"/>
      <c r="E193" s="119">
        <v>1550</v>
      </c>
      <c r="F193" s="5"/>
      <c r="G193" s="5"/>
      <c r="H193" s="139" t="s">
        <v>2779</v>
      </c>
      <c r="J193" s="5"/>
      <c r="K193" s="120">
        <v>43484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2780</v>
      </c>
      <c r="J211" s="27" t="s">
        <v>2627</v>
      </c>
      <c r="K211" s="140" t="s">
        <v>2782</v>
      </c>
      <c r="L211" s="21"/>
      <c r="M211" s="21"/>
      <c r="N211" s="21"/>
      <c r="O211" s="8"/>
    </row>
    <row r="212" spans="1:15" x14ac:dyDescent="0.25">
      <c r="A212" s="9"/>
      <c r="B212" s="27" t="s">
        <v>2624</v>
      </c>
      <c r="C212" s="139" t="s">
        <v>2779</v>
      </c>
      <c r="D212" s="21"/>
      <c r="G212" s="27" t="s">
        <v>2626</v>
      </c>
      <c r="H212" s="140" t="s">
        <v>2781</v>
      </c>
      <c r="J212" s="27" t="s">
        <v>2628</v>
      </c>
      <c r="K212" s="139"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F1" zoomScale="70" zoomScaleNormal="70" zoomScaleSheetLayoutView="40" zoomScalePageLayoutView="40" workbookViewId="0">
      <selection activeCell="F15" sqref="F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44194.655323263891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59" t="str">
        <f>HYPERLINK("#Integrante_3!A109","CAPACIDAD RESIDUAL")</f>
        <v>CAPACIDAD RESIDUAL</v>
      </c>
      <c r="F8" s="260"/>
      <c r="G8" s="261"/>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59" t="str">
        <f>HYPERLINK("#Integrante_3!A162","TALENTO HUMANO")</f>
        <v>TALENTO HUMANO</v>
      </c>
      <c r="F9" s="260"/>
      <c r="G9" s="261"/>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59" t="str">
        <f>HYPERLINK("#Integrante_3!F162","INFRAESTRUCTURA")</f>
        <v>INFRAESTRUCTURA</v>
      </c>
      <c r="F10" s="260"/>
      <c r="G10" s="261"/>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44194.655323263891</v>
      </c>
      <c r="W20" s="106">
        <f ca="1">NOW()</f>
        <v>44194.655323263891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+IF(AND(K114&gt;0,O114="Ejecución"),(K114/877802)*Tabla286[[#This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2675</v>
      </c>
      <c r="J174" s="195"/>
      <c r="K174" s="195"/>
      <c r="L174" s="195"/>
      <c r="M174" s="195"/>
      <c r="O174" s="177"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56"/>
      <c r="S175" s="19"/>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56" t="s">
        <v>2623</v>
      </c>
      <c r="S176" s="19"/>
      <c r="T176" s="19"/>
      <c r="U176" s="19"/>
      <c r="V176" s="19"/>
      <c r="W176" s="19"/>
      <c r="X176" s="19"/>
      <c r="Y176" s="19"/>
      <c r="Z176" s="19"/>
      <c r="AA176" s="19"/>
      <c r="AB176" s="19"/>
    </row>
    <row r="177" spans="1:28" ht="23.25" x14ac:dyDescent="0.25">
      <c r="A177" s="9"/>
      <c r="B177" s="240" t="s">
        <v>2671</v>
      </c>
      <c r="C177" s="240"/>
      <c r="D177" s="240"/>
      <c r="E177" s="24">
        <v>0.02</v>
      </c>
      <c r="F177" s="170"/>
      <c r="G177" s="171" t="str">
        <f>IF(F177&gt;0,SUM(E177+F177),"")</f>
        <v/>
      </c>
      <c r="H177" s="5"/>
      <c r="I177" s="237" t="s">
        <v>2675</v>
      </c>
      <c r="J177" s="238"/>
      <c r="K177" s="238"/>
      <c r="L177" s="239"/>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44194.655323263891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59" t="str">
        <f>HYPERLINK("#Integrante_4!A109","CAPACIDAD RESIDUAL")</f>
        <v>CAPACIDAD RESIDUAL</v>
      </c>
      <c r="F8" s="260"/>
      <c r="G8" s="261"/>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59" t="str">
        <f>HYPERLINK("#Integrante_4!A162","TALENTO HUMANO")</f>
        <v>TALENTO HUMANO</v>
      </c>
      <c r="F9" s="260"/>
      <c r="G9" s="261"/>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59" t="str">
        <f>HYPERLINK("#Integrante_4!F162","INFRAESTRUCTURA")</f>
        <v>INFRAESTRUCTURA</v>
      </c>
      <c r="F10" s="260"/>
      <c r="G10" s="261"/>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44194.655323263891</v>
      </c>
      <c r="W20" s="106">
        <f ca="1">NOW()</f>
        <v>44194.655323263891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+IF(AND(K114&gt;0,O114="Ejecución"),(K114/877802)*Tabla289[[#This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56"/>
      <c r="S177" s="19"/>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56" t="s">
        <v>2623</v>
      </c>
      <c r="S178" s="19"/>
      <c r="T178" s="19"/>
      <c r="U178" s="19"/>
      <c r="V178" s="19"/>
      <c r="W178" s="19"/>
      <c r="X178" s="19"/>
      <c r="Y178" s="19"/>
      <c r="Z178" s="19"/>
      <c r="AA178" s="19"/>
      <c r="AB178" s="19"/>
    </row>
    <row r="179" spans="1:28" ht="23.25" x14ac:dyDescent="0.25">
      <c r="A179" s="9"/>
      <c r="B179" s="240" t="s">
        <v>2671</v>
      </c>
      <c r="C179" s="240"/>
      <c r="D179" s="240"/>
      <c r="E179" s="24">
        <v>0.02</v>
      </c>
      <c r="F179" s="170"/>
      <c r="G179" s="171" t="str">
        <f>IF(F179&gt;0,SUM(E179+F179),"")</f>
        <v/>
      </c>
      <c r="H179" s="5"/>
      <c r="I179" s="237" t="s">
        <v>2675</v>
      </c>
      <c r="J179" s="238"/>
      <c r="K179" s="238"/>
      <c r="L179" s="239"/>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44194.655323263891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59" t="str">
        <f>HYPERLINK("#Integrante_5!A109","CAPACIDAD RESIDUAL")</f>
        <v>CAPACIDAD RESIDUAL</v>
      </c>
      <c r="F8" s="260"/>
      <c r="G8" s="261"/>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59" t="str">
        <f>HYPERLINK("#Integrante_5!A162","TALENTO HUMANO")</f>
        <v>TALENTO HUMANO</v>
      </c>
      <c r="F9" s="260"/>
      <c r="G9" s="261"/>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59" t="str">
        <f>HYPERLINK("#Integrante_5!F162","INFRAESTRUCTURA")</f>
        <v>INFRAESTRUCTURA</v>
      </c>
      <c r="F10" s="260"/>
      <c r="G10" s="261"/>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44194.655323263891</v>
      </c>
      <c r="W20" s="106">
        <f ca="1">NOW()</f>
        <v>44194.655323263891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2679</v>
      </c>
      <c r="J174" s="195"/>
      <c r="K174" s="195"/>
      <c r="L174" s="195"/>
      <c r="M174" s="195"/>
      <c r="O174" s="177"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9"/>
      <c r="S175" s="156"/>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9"/>
      <c r="S176" s="156" t="s">
        <v>2623</v>
      </c>
      <c r="T176" s="19"/>
      <c r="U176" s="19"/>
      <c r="V176" s="19"/>
      <c r="W176" s="19"/>
      <c r="X176" s="19"/>
      <c r="Y176" s="19"/>
      <c r="Z176" s="19"/>
      <c r="AA176" s="19"/>
      <c r="AB176" s="19"/>
    </row>
    <row r="177" spans="1:28" ht="23.25" x14ac:dyDescent="0.25">
      <c r="A177" s="9"/>
      <c r="B177" s="240" t="s">
        <v>2671</v>
      </c>
      <c r="C177" s="240"/>
      <c r="D177" s="240"/>
      <c r="E177" s="24">
        <v>0.02</v>
      </c>
      <c r="F177" s="170"/>
      <c r="G177" s="171" t="str">
        <f>IF(F177&gt;0,SUM(E177+F177),"")</f>
        <v/>
      </c>
      <c r="H177" s="5"/>
      <c r="I177" s="237" t="s">
        <v>2673</v>
      </c>
      <c r="J177" s="238"/>
      <c r="K177" s="238"/>
      <c r="L177" s="23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44194.655323263891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59" t="str">
        <f>HYPERLINK("#Integrante_6!A109","CAPACIDAD RESIDUAL")</f>
        <v>CAPACIDAD RESIDUAL</v>
      </c>
      <c r="F8" s="260"/>
      <c r="G8" s="261"/>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59" t="str">
        <f>HYPERLINK("#Integrante_6!A162","TALENTO HUMANO")</f>
        <v>TALENTO HUMANO</v>
      </c>
      <c r="F9" s="260"/>
      <c r="G9" s="261"/>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59" t="str">
        <f>HYPERLINK("#Integrante_6!F162","INFRAESTRUCTURA")</f>
        <v>INFRAESTRUCTURA</v>
      </c>
      <c r="F10" s="260"/>
      <c r="G10" s="261"/>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44194.655323263891</v>
      </c>
      <c r="W20" s="106">
        <f ca="1">NOW()</f>
        <v>44194.655323263891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c r="G179" s="171" t="str">
        <f>IF(F179&gt;0,SUM(E179+F179),"")</f>
        <v/>
      </c>
      <c r="H179" s="5"/>
      <c r="I179" s="237" t="s">
        <v>2673</v>
      </c>
      <c r="J179" s="238"/>
      <c r="K179" s="238"/>
      <c r="L179" s="23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2020-12-29T20:44:27Z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