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ristina\Desktop\parr-camm\"/>
    </mc:Choice>
  </mc:AlternateContent>
  <xr:revisionPtr revIDLastSave="0" documentId="13_ncr:1_{265BF556-9D66-4FA9-90FC-D255A0F4B3B3}"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<sst xmlns="http://schemas.openxmlformats.org/spreadsheetml/2006/main" count="4917" uniqueCount="2803">
  <si>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</si>
  <si>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</si>
  <si>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</si>
  <si>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</si>
  <si>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</si>
  <si>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</si>
  <si>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</si>
  <si>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</si>
  <si>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</si>
  <si>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</si>
  <si>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</si>
  <si>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</si>
  <si>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</si>
  <si>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</si>
  <si>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</si>
  <si>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</si>
  <si>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</si>
  <si>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</si>
  <si>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</si>
  <si>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</si>
  <si>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</si>
  <si>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</si>
  <si>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</si>
  <si>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</si>
  <si>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</si>
  <si>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</si>
  <si>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</si>
  <si>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</si>
  <si>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</si>
  <si>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</si>
  <si>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</si>
  <si>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</si>
  <si>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</si>
  <si>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</si>
  <si>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</si>
  <si>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</si>
  <si>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</si>
  <si>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</si>
  <si>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</si>
  <si>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</si>
  <si>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</si>
  <si>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</si>
  <si>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</si>
  <si>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</si>
  <si>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</si>
  <si>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</si>
  <si>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</si>
  <si>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</si>
  <si>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</si>
  <si>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</si>
  <si>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</si>
  <si>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</si>
  <si>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</si>
  <si>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</si>
  <si>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</si>
  <si>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</si>
  <si>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</si>
  <si>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</si>
  <si>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</si>
  <si>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</si>
  <si>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</si>
  <si>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</si>
  <si>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</si>
  <si>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</si>
  <si>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</si>
  <si>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</si>
  <si>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</si>
  <si>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</si>
  <si>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</si>
  <si>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</si>
  <si>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</si>
  <si>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</si>
  <si>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</si>
  <si>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</si>
  <si>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</si>
  <si>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</si>
  <si>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</si>
  <si>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</si>
  <si>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</si>
  <si>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</si>
  <si>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</si>
  <si>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</si>
  <si>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</si>
  <si>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</si>
  <si>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</si>
  <si>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</si>
  <si>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</si>
  <si>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</si>
  <si>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</si>
  <si>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</si>
  <si>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</si>
  <si>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</si>
  <si>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</si>
  <si>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</si>
  <si>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</si>
  <si>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</si>
  <si>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</si>
  <si>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</si>
  <si>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</si>
  <si>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</si>
  <si>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</si>
  <si>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</si>
  <si>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</si>
  <si>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</si>
  <si>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</si>
  <si>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</si>
  <si>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</si>
  <si>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</si>
  <si>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</si>
  <si>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</si>
  <si>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</si>
  <si>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</si>
  <si>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</si>
  <si>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</si>
  <si>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</si>
  <si>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</si>
  <si>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</si>
  <si>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</si>
  <si>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</si>
  <si>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</si>
  <si>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</si>
  <si>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</si>
  <si>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</si>
  <si>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</si>
  <si>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</si>
  <si>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</si>
  <si>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</si>
  <si>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</si>
  <si>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</si>
  <si>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</si>
  <si>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</si>
  <si>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</si>
  <si>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</si>
  <si>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</si>
  <si>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</si>
  <si>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</si>
  <si>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</si>
  <si>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</si>
  <si>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</si>
  <si>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</si>
  <si>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</si>
  <si>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</si>
  <si>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</si>
  <si>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</si>
  <si>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</si>
  <si>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</si>
  <si>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</si>
  <si>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</si>
  <si>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</si>
  <si>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</si>
  <si>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</si>
  <si>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</si>
  <si>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</si>
  <si>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</si>
  <si>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</si>
  <si>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</si>
  <si>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</si>
  <si>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</si>
  <si>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</si>
  <si>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</si>
  <si>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</si>
  <si>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</si>
  <si>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</si>
  <si>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</si>
  <si>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</si>
  <si>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</si>
  <si>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</si>
  <si>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</si>
  <si>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</si>
  <si>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</si>
  <si>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</si>
  <si>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</si>
  <si>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</si>
  <si>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</si>
  <si>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</si>
  <si>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</si>
  <si>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</si>
  <si>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</si>
  <si>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</si>
  <si>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</si>
  <si>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</si>
  <si>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</si>
  <si>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</si>
  <si>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</si>
  <si>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</si>
  <si>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</si>
  <si>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</si>
  <si>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</si>
  <si>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</si>
  <si>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</si>
  <si>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</si>
  <si>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</si>
  <si>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</si>
  <si>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</si>
  <si>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</si>
  <si>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</si>
  <si>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</si>
  <si>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</si>
  <si>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</si>
  <si>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</si>
  <si>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</si>
  <si>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</si>
  <si>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</si>
  <si>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</si>
  <si>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</si>
  <si>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</si>
  <si>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</si>
  <si>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</si>
  <si>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</si>
  <si>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</si>
  <si>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</si>
  <si>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</si>
  <si>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</si>
  <si>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</si>
  <si>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</si>
  <si>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</si>
  <si>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</si>
  <si>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</si>
  <si>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</si>
  <si>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</si>
  <si>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</si>
  <si>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</si>
  <si>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</si>
  <si>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</si>
  <si>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</si>
  <si>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</si>
  <si>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</si>
  <si>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</si>
  <si>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</si>
  <si>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</si>
  <si>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</si>
  <si>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</si>
  <si>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</si>
  <si>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</si>
  <si>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</si>
  <si>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</si>
  <si>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</si>
  <si>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</si>
  <si>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</si>
  <si>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</si>
  <si>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</si>
  <si>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</si>
  <si>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</si>
  <si>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</si>
  <si>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</si>
  <si>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</si>
  <si>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</si>
  <si>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</si>
  <si>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</si>
  <si>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</si>
  <si>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</si>
  <si>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</si>
  <si>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</si>
  <si>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</si>
  <si>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</si>
  <si>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</si>
  <si>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</si>
  <si>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</si>
  <si>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</si>
  <si>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</si>
  <si>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</si>
  <si>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</si>
  <si>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</si>
  <si>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</si>
  <si>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</si>
  <si>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</si>
  <si>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</si>
  <si>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</si>
  <si>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</si>
  <si>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</si>
  <si>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</si>
  <si>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</si>
  <si>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</si>
  <si>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</si>
  <si>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</si>
  <si>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</si>
  <si>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</si>
  <si>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</si>
  <si>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</si>
  <si>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</si>
  <si>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</si>
  <si>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</si>
  <si>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</si>
  <si>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</si>
  <si>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</si>
  <si>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</si>
  <si>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</si>
  <si>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</si>
  <si>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</si>
  <si>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</si>
  <si>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</si>
  <si>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</si>
  <si>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</si>
  <si>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</si>
  <si>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</si>
  <si>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</si>
  <si>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</si>
  <si>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</si>
  <si>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</si>
  <si>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</si>
  <si>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</si>
  <si>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</si>
  <si>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</si>
  <si>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</si>
  <si>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</si>
  <si>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</si>
  <si>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</si>
  <si>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</si>
  <si>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</si>
  <si>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</si>
  <si>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</si>
  <si>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</si>
  <si>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</si>
  <si>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</si>
  <si>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</si>
  <si>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</si>
  <si>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</si>
  <si>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</si>
  <si>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</si>
  <si>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</si>
  <si>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</si>
  <si>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</si>
  <si>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</si>
  <si>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</si>
  <si>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</si>
  <si>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</si>
  <si>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</si>
  <si>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</si>
  <si>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</si>
  <si>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</si>
  <si>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</si>
  <si>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</si>
  <si>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</si>
  <si>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</si>
  <si>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</si>
  <si>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</si>
  <si>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</si>
  <si>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</si>
  <si>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</si>
  <si>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</si>
  <si>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</si>
  <si>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</si>
  <si>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</si>
  <si>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</si>
  <si>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</si>
  <si>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</si>
  <si>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</si>
  <si>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</si>
  <si>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</si>
  <si>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</si>
  <si>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</si>
  <si>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</si>
  <si>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</si>
  <si>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</si>
  <si>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</si>
  <si>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</si>
  <si>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</si>
  <si>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</si>
  <si>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</si>
  <si>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</si>
  <si>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</si>
  <si>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</si>
  <si>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</si>
  <si>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</si>
  <si>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</si>
  <si>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</si>
  <si>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</si>
  <si>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</si>
  <si>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</si>
  <si>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</si>
  <si>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</si>
  <si>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</si>
  <si>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</si>
  <si>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</si>
  <si>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</si>
  <si>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</si>
  <si>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</si>
  <si>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</si>
  <si>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</si>
  <si>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</si>
  <si>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</si>
  <si>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</si>
  <si>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</si>
  <si>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</si>
  <si>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</si>
  <si>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</si>
  <si>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</si>
  <si>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</si>
  <si>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</si>
  <si>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</si>
  <si>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</si>
  <si>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</si>
  <si>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</si>
  <si>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</si>
  <si>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</si>
  <si>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</si>
  <si>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</si>
  <si>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</si>
  <si>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</si>
  <si>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</si>
  <si>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</si>
  <si>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</si>
  <si>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</si>
  <si>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</si>
  <si>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</si>
  <si>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</si>
  <si>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</si>
  <si>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</si>
  <si>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</si>
  <si>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</si>
  <si>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</si>
  <si>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</si>
  <si>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</si>
  <si>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</si>
  <si>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</si>
  <si>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</si>
  <si>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</si>
  <si>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</si>
  <si>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</si>
  <si>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</si>
  <si>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</si>
  <si>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</si>
  <si>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</si>
  <si>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</si>
  <si>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</si>
  <si>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</si>
  <si>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</si>
  <si>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</si>
  <si>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</si>
  <si>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</si>
  <si>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</si>
  <si>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</si>
  <si>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</si>
  <si>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</si>
  <si>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</si>
  <si>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</si>
  <si>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</si>
  <si>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</si>
  <si>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</si>
  <si>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</si>
  <si>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</si>
  <si>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</si>
  <si>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</si>
  <si>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</si>
  <si>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</si>
  <si>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</si>
  <si>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</si>
  <si>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</si>
  <si>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</si>
  <si>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</si>
  <si>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</si>
  <si>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</si>
  <si>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</si>
  <si>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</si>
  <si>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</si>
  <si>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</si>
  <si>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</si>
  <si>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</si>
  <si>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</si>
  <si>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</si>
  <si>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</si>
  <si>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</si>
  <si>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</si>
  <si>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</si>
  <si>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</si>
  <si>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</si>
  <si>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</si>
  <si>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</si>
  <si>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</si>
  <si>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</si>
  <si>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</si>
  <si>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</si>
  <si>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</si>
  <si>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</si>
  <si>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</si>
  <si>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</si>
  <si>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</si>
  <si>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</si>
  <si>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</si>
  <si>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</si>
  <si>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</si>
  <si>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</si>
  <si>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</si>
  <si>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</si>
  <si>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</si>
  <si>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</si>
  <si>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</si>
  <si>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</si>
  <si>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</si>
  <si>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</si>
  <si>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</si>
  <si>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</si>
  <si>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</si>
  <si>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</si>
  <si>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</si>
  <si>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</si>
  <si>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</si>
  <si>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</si>
  <si>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</si>
  <si>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</si>
  <si>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</si>
  <si>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</si>
  <si>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</si>
  <si>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</si>
  <si>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</si>
  <si>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</si>
  <si>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</si>
  <si>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</si>
  <si>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</si>
  <si>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</si>
  <si>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</si>
  <si>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</si>
  <si>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</si>
  <si>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</si>
  <si>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</si>
  <si>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</si>
  <si>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</si>
  <si>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</si>
  <si>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</si>
  <si>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</si>
  <si>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</si>
  <si>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</si>
  <si>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</si>
  <si>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</si>
  <si>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</si>
  <si>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</si>
  <si>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</si>
  <si>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</si>
  <si>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</si>
  <si>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</si>
  <si>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</si>
  <si>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</si>
  <si>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</si>
  <si>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</si>
  <si>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</si>
  <si>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</si>
  <si>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</si>
  <si>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</si>
  <si>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</si>
  <si>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</si>
  <si>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</si>
  <si>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</si>
  <si>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</si>
  <si>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</si>
  <si>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</si>
  <si>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</si>
  <si>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</si>
  <si>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</si>
  <si>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</si>
  <si>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</si>
  <si>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</si>
  <si>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</si>
  <si>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</si>
  <si>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</si>
  <si>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</si>
  <si>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</si>
  <si>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</si>
  <si>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</si>
  <si>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</si>
  <si>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</si>
  <si>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</si>
  <si>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</si>
  <si>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</si>
  <si>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</si>
  <si>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</si>
  <si>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</si>
  <si>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</si>
  <si>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</si>
  <si>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</si>
  <si>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</si>
  <si>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</si>
  <si>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</si>
  <si>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</si>
  <si>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</si>
  <si>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</si>
  <si>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</si>
  <si>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</si>
  <si>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</si>
  <si>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</si>
  <si>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</si>
  <si>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</si>
  <si>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</si>
  <si>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</si>
  <si>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</si>
  <si>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</si>
  <si>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</si>
  <si>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</si>
  <si>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</si>
  <si>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</si>
  <si>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</si>
  <si>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</si>
  <si>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</si>
  <si>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</si>
  <si>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</si>
  <si>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</si>
  <si>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</si>
  <si>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</si>
  <si>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</si>
  <si>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</si>
  <si>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</si>
  <si>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</si>
  <si>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</si>
  <si>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</si>
  <si>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</si>
  <si>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</si>
  <si>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</si>
  <si>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</si>
  <si>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</si>
  <si>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</si>
  <si>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</si>
  <si>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</si>
  <si>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</si>
  <si>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</si>
  <si>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</si>
  <si>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</si>
  <si>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</si>
  <si>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</si>
  <si>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</si>
  <si>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</si>
  <si>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</si>
  <si>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</si>
  <si>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</si>
  <si>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</si>
  <si>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</si>
  <si>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</si>
  <si>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</si>
  <si>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</si>
  <si>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</si>
  <si>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</si>
  <si>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</si>
  <si>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</si>
  <si>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</si>
  <si>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</si>
  <si>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</si>
  <si>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</si>
  <si>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</si>
  <si>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</si>
  <si>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</si>
  <si>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</si>
  <si>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</si>
  <si>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</si>
  <si>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</si>
  <si>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</si>
  <si>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</si>
  <si>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</si>
  <si>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</si>
  <si>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</si>
  <si>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</si>
  <si>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</si>
  <si>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</si>
  <si>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</si>
  <si>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</si>
  <si>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</si>
  <si>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</si>
  <si>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</si>
  <si>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</si>
  <si>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</si>
  <si>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</si>
  <si>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</si>
  <si>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</si>
  <si>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</si>
  <si>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</si>
  <si>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</si>
  <si>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</si>
  <si>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</si>
  <si>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</si>
  <si>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</si>
  <si>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</si>
  <si>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</si>
  <si>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</si>
  <si>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</si>
  <si>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</si>
  <si>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</si>
  <si>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</si>
  <si>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</si>
  <si>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</si>
  <si>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</si>
  <si>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</si>
  <si>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</si>
  <si>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</si>
  <si>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</si>
  <si>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</si>
  <si>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</si>
  <si>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</si>
  <si>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</si>
  <si>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</si>
  <si>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</si>
  <si>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</si>
  <si>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</si>
  <si>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</si>
  <si>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</si>
  <si>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</si>
  <si>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</si>
  <si>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</si>
  <si>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</si>
  <si>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</si>
  <si>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</si>
  <si>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</si>
  <si>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</si>
  <si>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</si>
  <si>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</si>
  <si>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</si>
  <si>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</si>
  <si>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</si>
  <si>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</si>
  <si>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</si>
  <si>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</si>
  <si>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</si>
  <si>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</si>
  <si>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</si>
  <si>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</si>
  <si>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</si>
  <si>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</si>
  <si>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</si>
  <si>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</si>
  <si>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</si>
  <si>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</si>
  <si>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</si>
  <si>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</si>
  <si>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</si>
  <si>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</si>
  <si>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</si>
  <si>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</si>
  <si>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</si>
  <si>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</si>
  <si>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</si>
  <si>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</si>
  <si>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</si>
  <si>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</si>
  <si>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</si>
  <si>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</si>
  <si>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</si>
  <si>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</si>
  <si>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</si>
  <si>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</si>
  <si>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</si>
  <si>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</si>
  <si>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</si>
  <si>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</si>
  <si>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</si>
  <si>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</si>
  <si>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</si>
  <si>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</si>
  <si>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</si>
  <si>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</si>
  <si>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</si>
  <si>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</si>
  <si>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</si>
  <si>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</si>
  <si>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</si>
  <si>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</si>
  <si>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</si>
  <si>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</si>
  <si>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</si>
  <si>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</si>
  <si>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</si>
  <si>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</si>
  <si>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</si>
  <si>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</si>
  <si>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</si>
  <si>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</si>
  <si>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</si>
  <si>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</si>
  <si>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</si>
  <si>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</si>
  <si>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</si>
  <si>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</si>
  <si>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</si>
  <si>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</si>
  <si>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</si>
  <si>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</si>
  <si>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</si>
  <si>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</si>
  <si>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</si>
  <si>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</si>
  <si>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</si>
  <si>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</si>
  <si>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</si>
  <si>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</si>
  <si>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</si>
  <si>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</si>
  <si>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</si>
  <si>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</si>
  <si>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</si>
  <si>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</si>
  <si>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</si>
  <si>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</si>
  <si>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</si>
  <si>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</si>
  <si>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</si>
  <si>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</si>
  <si>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</si>
  <si>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</si>
  <si>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</si>
  <si>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</si>
  <si>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</si>
  <si>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</si>
  <si>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</si>
  <si>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</si>
  <si>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</si>
  <si>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</si>
  <si>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</si>
  <si>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</si>
  <si>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</si>
  <si>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</si>
  <si>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</si>
  <si>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</si>
  <si>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</si>
  <si>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</si>
  <si>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</si>
  <si>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</si>
  <si>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</si>
  <si>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</si>
  <si>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</si>
  <si>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</si>
  <si>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</si>
  <si>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</si>
  <si>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</si>
  <si>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</si>
  <si>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</si>
  <si>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</si>
  <si>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</si>
  <si>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</si>
  <si>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</si>
  <si>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</si>
  <si>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</si>
  <si>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</si>
  <si>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</si>
  <si>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</si>
  <si>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</si>
  <si>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</si>
  <si>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</si>
  <si>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</si>
  <si>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</si>
  <si>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</si>
  <si>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</si>
  <si>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</si>
  <si>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</si>
  <si>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</si>
  <si>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</si>
  <si>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</si>
  <si>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</si>
  <si>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</si>
  <si>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</si>
  <si>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</si>
  <si>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</si>
  <si>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</si>
  <si>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</si>
  <si>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</si>
  <si>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</si>
  <si>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</si>
  <si>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</si>
  <si>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</si>
  <si>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</si>
  <si>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</si>
  <si>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</si>
  <si>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</si>
  <si>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</si>
  <si>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</si>
  <si>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</si>
  <si>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</si>
  <si>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</si>
  <si>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</si>
  <si>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</si>
  <si>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</si>
  <si>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</si>
  <si>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</si>
  <si>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</si>
  <si>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</si>
  <si>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</si>
  <si>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</si>
  <si>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</si>
  <si>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</si>
  <si>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</si>
  <si>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</si>
  <si>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</si>
  <si>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</si>
  <si>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</si>
  <si>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</si>
  <si>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</si>
  <si>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</si>
  <si>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</si>
  <si>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</si>
  <si>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</si>
  <si>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</si>
  <si>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</si>
  <si>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</si>
  <si>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</si>
  <si>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</si>
  <si>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</si>
  <si>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</si>
  <si>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</si>
  <si>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</si>
  <si>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</si>
  <si>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</si>
  <si>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</si>
  <si>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</si>
  <si>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</si>
  <si>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</si>
  <si>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</si>
  <si>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</si>
  <si>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</si>
  <si>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</si>
  <si>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</si>
  <si>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</si>
  <si>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</si>
  <si>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</si>
  <si>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</si>
  <si>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</si>
  <si>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</si>
  <si>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</si>
  <si>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</si>
  <si>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</si>
  <si>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</si>
  <si>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</si>
  <si>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</si>
  <si>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</si>
  <si>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</si>
  <si>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</si>
  <si>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</si>
  <si>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</si>
  <si>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</si>
  <si>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</si>
  <si>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</si>
  <si>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</si>
  <si>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</si>
  <si>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</si>
  <si>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</si>
  <si>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</si>
  <si>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</si>
  <si>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</si>
  <si>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</si>
  <si>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</si>
  <si>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</si>
  <si>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</si>
  <si>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</si>
  <si>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</si>
  <si>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</si>
  <si>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</si>
  <si>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</si>
  <si>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</si>
  <si>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</si>
  <si>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</si>
  <si>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</si>
  <si>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</si>
  <si>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</si>
  <si>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</si>
  <si>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</si>
  <si>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</si>
  <si>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</si>
  <si>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</si>
  <si>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</si>
  <si>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</si>
  <si>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</si>
  <si>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</si>
  <si>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</si>
  <si>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</si>
  <si>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</si>
  <si>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</si>
  <si>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</si>
  <si>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</si>
  <si>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</si>
  <si>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</si>
  <si>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</si>
  <si>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</si>
  <si>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</si>
  <si>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</si>
  <si>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</si>
  <si>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</si>
  <si>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</si>
  <si>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</si>
  <si>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</si>
  <si>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</si>
  <si>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</si>
  <si>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</si>
  <si>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</si>
  <si>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</si>
  <si>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</si>
  <si>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</si>
  <si>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</si>
  <si>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</si>
  <si>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</si>
  <si>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</si>
  <si>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</si>
  <si>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</si>
  <si>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</si>
  <si>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</si>
  <si>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</si>
  <si>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</si>
  <si>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</si>
  <si>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</si>
  <si>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</si>
  <si>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</si>
  <si>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</si>
  <si>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</si>
  <si>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</si>
  <si>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</si>
  <si>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</si>
  <si>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</si>
  <si>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</si>
  <si>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</si>
  <si>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</si>
  <si>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</si>
  <si>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</si>
  <si>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</si>
  <si>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</si>
  <si>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</si>
  <si>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</si>
  <si>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</si>
  <si>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</si>
  <si>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</si>
  <si>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</si>
  <si>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</si>
  <si>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</si>
  <si>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</si>
  <si>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</si>
  <si>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</si>
  <si>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</si>
  <si>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</si>
  <si>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</si>
  <si>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</si>
  <si>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</si>
  <si>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</si>
  <si>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</si>
  <si>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</si>
  <si>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</si>
  <si>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</si>
  <si>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</si>
  <si>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</si>
  <si>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</si>
  <si>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</si>
  <si>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</si>
  <si>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</si>
  <si>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</si>
  <si>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</si>
  <si>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</si>
  <si>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</si>
  <si>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</si>
  <si>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</si>
  <si>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</si>
  <si>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</si>
  <si>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</si>
  <si>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</si>
  <si>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</si>
  <si>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</si>
  <si>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</si>
  <si>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</si>
  <si>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</si>
  <si>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</si>
  <si>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</si>
  <si>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</si>
  <si>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</si>
  <si>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</si>
  <si>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</si>
  <si>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</si>
  <si>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</si>
  <si>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</si>
  <si>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</si>
  <si>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</si>
  <si>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</si>
  <si>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</si>
  <si>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</si>
  <si>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</si>
  <si>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</si>
  <si>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</si>
  <si>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</si>
  <si>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</si>
  <si>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</si>
  <si>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</si>
  <si>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</si>
  <si>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</si>
  <si>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</si>
  <si>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</si>
  <si>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</si>
  <si>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</si>
  <si>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</si>
  <si>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</si>
  <si>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</si>
  <si>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</si>
  <si>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</si>
  <si>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</si>
  <si>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</si>
  <si>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</si>
  <si>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</si>
  <si>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</si>
  <si>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</si>
  <si>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</si>
  <si>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</si>
  <si>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</si>
  <si>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</si>
  <si>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</si>
  <si>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</si>
  <si>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</si>
  <si>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</si>
  <si>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</si>
  <si>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</si>
  <si>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</si>
  <si>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</si>
  <si>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</si>
  <si>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</si>
  <si>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</si>
  <si>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</si>
  <si>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</si>
  <si>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</si>
  <si>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</si>
  <si>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</si>
  <si>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</si>
  <si>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</si>
  <si>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</si>
  <si>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</si>
  <si>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</si>
  <si>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</si>
  <si>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</si>
  <si>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</si>
  <si>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</si>
  <si>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</si>
  <si>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</si>
  <si>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</si>
  <si>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</si>
  <si>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</si>
  <si>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</si>
  <si>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</si>
  <si>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</si>
  <si>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</si>
  <si>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</si>
  <si>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</si>
  <si>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</si>
  <si>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</si>
  <si>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</si>
  <si>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</si>
  <si>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</si>
  <si>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</si>
  <si>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</si>
  <si>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</si>
  <si>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</si>
  <si>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</si>
  <si>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</si>
  <si>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</si>
  <si>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</si>
  <si>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</si>
  <si>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</si>
  <si>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</si>
  <si>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</si>
  <si>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</si>
  <si>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</si>
  <si>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</si>
  <si>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</si>
  <si>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</si>
  <si>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</si>
  <si>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</si>
  <si>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</si>
  <si>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</si>
  <si>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</si>
  <si>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</si>
  <si>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</si>
  <si>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</si>
  <si>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</si>
  <si>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</si>
  <si>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</si>
  <si>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</si>
  <si>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</si>
  <si>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</si>
  <si>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</si>
  <si>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</si>
  <si>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</si>
  <si>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</si>
  <si>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</si>
  <si>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</si>
  <si>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</si>
  <si>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</si>
  <si>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</si>
  <si>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</si>
  <si>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</si>
  <si>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</si>
  <si>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</si>
  <si>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</si>
  <si>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</si>
  <si>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</si>
  <si>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</si>
  <si>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</si>
  <si>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</si>
  <si>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</si>
  <si>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</si>
  <si>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</si>
  <si>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</si>
  <si>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</si>
  <si>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</si>
  <si>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</si>
  <si>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</si>
  <si>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</si>
  <si>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</si>
  <si>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</si>
  <si>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</si>
  <si>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</si>
  <si>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</si>
  <si>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</si>
  <si>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</si>
  <si>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</si>
  <si>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</si>
  <si>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</si>
  <si>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</si>
  <si>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</si>
  <si>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</si>
  <si>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</si>
  <si>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</si>
  <si>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</si>
  <si>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</si>
  <si>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</si>
  <si>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</si>
  <si>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</si>
  <si>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</si>
  <si>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</si>
  <si>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</si>
  <si>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</si>
  <si>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</si>
  <si>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</si>
  <si>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</si>
  <si>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</si>
  <si>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</si>
  <si>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</si>
  <si>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</si>
  <si>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</si>
  <si>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</si>
  <si>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</si>
  <si>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</si>
  <si>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</si>
  <si>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</si>
  <si>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</si>
  <si>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</si>
  <si>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</si>
  <si>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</si>
  <si>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</si>
  <si>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</si>
  <si>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</si>
  <si>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</si>
  <si>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</si>
  <si>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</si>
  <si>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</si>
  <si>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</si>
  <si>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</si>
  <si>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</si>
  <si>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</si>
  <si>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</si>
  <si>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</si>
  <si>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</si>
  <si>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</si>
  <si>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</si>
  <si>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</si>
  <si>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</si>
  <si>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</si>
  <si>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</si>
  <si>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</si>
  <si>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</si>
  <si>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</si>
  <si>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</si>
  <si>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</si>
  <si>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</si>
  <si>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</si>
  <si>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</si>
  <si>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</si>
  <si>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</si>
  <si>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</si>
  <si>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</si>
  <si>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</si>
  <si>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</si>
  <si>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</si>
  <si>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</si>
  <si>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</si>
  <si>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</si>
  <si>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</si>
  <si>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</si>
  <si>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</si>
  <si>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</si>
  <si>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</si>
  <si>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</si>
  <si>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</si>
  <si>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</si>
  <si>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</si>
  <si>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</si>
  <si>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</si>
  <si>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</si>
  <si>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</si>
  <si>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</si>
  <si>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</si>
  <si>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</si>
  <si>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</si>
  <si>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</si>
  <si>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</si>
  <si>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</si>
  <si>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</si>
  <si>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</si>
  <si>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</si>
  <si>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</si>
  <si>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</si>
  <si>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</si>
  <si>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</si>
  <si>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</si>
  <si>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</si>
  <si>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</si>
  <si>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</si>
  <si>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</si>
  <si>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</si>
  <si>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</si>
  <si>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</si>
  <si>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</si>
  <si>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</si>
  <si>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</si>
  <si>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</si>
  <si>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</si>
  <si>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</si>
  <si>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</si>
  <si>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</si>
  <si>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</si>
  <si>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</si>
  <si>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</si>
  <si>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</si>
  <si>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</si>
  <si>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</si>
  <si>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</si>
  <si>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</si>
  <si>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</si>
  <si>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</si>
  <si>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</si>
  <si>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</si>
  <si>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</si>
  <si>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</si>
  <si>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</si>
  <si>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</si>
  <si>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</si>
  <si>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</si>
  <si>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</si>
  <si>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</si>
  <si>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</si>
  <si>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</si>
  <si>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</si>
  <si>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</si>
  <si>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</si>
  <si>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</si>
  <si>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</si>
  <si>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</si>
  <si>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</si>
  <si>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</si>
  <si>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</si>
  <si>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</si>
  <si>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</si>
  <si>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</si>
  <si>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</si>
  <si>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</si>
  <si>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</si>
  <si>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</si>
  <si>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</si>
  <si>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</si>
  <si>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</si>
  <si>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</si>
  <si>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</si>
  <si>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</si>
  <si>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</si>
  <si>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</si>
  <si>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</si>
  <si>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</si>
  <si>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</si>
  <si>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</si>
  <si>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</si>
  <si>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</si>
  <si>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</si>
  <si>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</si>
  <si>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</si>
  <si>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</si>
  <si>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</si>
  <si>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</si>
  <si>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</si>
  <si>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</si>
  <si>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</si>
  <si>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</si>
  <si>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</si>
  <si>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</si>
  <si>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</si>
  <si>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</si>
  <si>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</si>
  <si>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</si>
  <si>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</si>
  <si>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</si>
  <si>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</si>
  <si>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</si>
  <si>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</si>
  <si>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</si>
  <si>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</si>
  <si>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</si>
  <si>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</si>
  <si>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</si>
  <si>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</si>
  <si>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</si>
  <si>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</si>
  <si>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</si>
  <si>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</si>
  <si>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</si>
  <si>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</si>
  <si>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</si>
  <si>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</si>
  <si>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</si>
  <si>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</si>
  <si>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</si>
  <si>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</si>
  <si>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</si>
  <si>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</si>
  <si>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</si>
  <si>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</si>
  <si>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</si>
  <si>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</si>
  <si>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</si>
  <si>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</si>
  <si>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</si>
  <si>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</si>
  <si>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</si>
  <si>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</si>
  <si>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</si>
  <si>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</si>
  <si>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</si>
  <si>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</si>
  <si>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</si>
  <si>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</si>
  <si>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</si>
  <si>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</si>
  <si>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</si>
  <si>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</si>
  <si>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</si>
  <si>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</si>
  <si>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</si>
  <si>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</si>
  <si>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</si>
  <si>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</si>
  <si>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</si>
  <si>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</si>
  <si>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</si>
  <si>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</si>
  <si>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</si>
  <si>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</si>
  <si>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</si>
  <si>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</si>
  <si>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</si>
  <si>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</si>
  <si>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</si>
  <si>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</si>
  <si>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</si>
  <si>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</si>
  <si>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</si>
  <si>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</si>
  <si>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</si>
  <si>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</si>
  <si>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</si>
  <si>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</si>
  <si>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</si>
  <si>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</si>
  <si>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</si>
  <si>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</si>
  <si>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</si>
  <si>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</si>
  <si>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</si>
  <si>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</si>
  <si>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</si>
  <si>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</si>
  <si>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</si>
  <si>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</si>
  <si>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</si>
  <si>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</si>
  <si>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</si>
  <si>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</si>
  <si>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</si>
  <si>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</si>
  <si>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</si>
  <si>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</si>
  <si>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</si>
  <si>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</si>
  <si>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</si>
  <si>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</si>
  <si>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</si>
  <si>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</si>
  <si>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</si>
  <si>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</si>
  <si>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</si>
  <si>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</si>
  <si>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</si>
  <si>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</si>
  <si>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</si>
  <si>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</si>
  <si>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</si>
  <si>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</si>
  <si>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</si>
  <si>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</si>
  <si>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</si>
  <si>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</si>
  <si>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</si>
  <si>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</si>
  <si>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</si>
  <si>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</si>
  <si>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</si>
  <si>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</si>
  <si>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</si>
  <si>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</si>
  <si>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</si>
  <si>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</si>
  <si>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</si>
  <si>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</si>
  <si>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</si>
  <si>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</si>
  <si>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</si>
  <si>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</si>
  <si>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</si>
  <si>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</si>
  <si>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</si>
  <si>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</si>
  <si>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</si>
  <si>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</si>
  <si>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</si>
  <si>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</si>
  <si>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</si>
  <si>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</si>
  <si>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</si>
  <si>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</si>
  <si>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</si>
  <si>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</si>
  <si>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</si>
  <si>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</si>
  <si>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</si>
  <si>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</si>
  <si>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</si>
  <si>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</si>
  <si>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</si>
  <si>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</si>
  <si>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</si>
  <si>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</si>
  <si>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</si>
  <si>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</si>
  <si>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</si>
  <si>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</si>
  <si>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</si>
  <si>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</si>
  <si>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</si>
  <si>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</si>
  <si>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</si>
  <si>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</si>
  <si>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</si>
  <si>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</si>
  <si>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</si>
  <si>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</si>
  <si>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</si>
  <si>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</si>
  <si>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</si>
  <si>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</si>
  <si>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</si>
  <si>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</si>
  <si>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</si>
  <si>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</si>
  <si>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</si>
  <si>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</si>
  <si>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</si>
  <si>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</si>
  <si>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</si>
  <si>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</si>
  <si>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</si>
  <si>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</si>
  <si>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</si>
  <si>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</si>
  <si>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</si>
  <si>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</si>
  <si>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</si>
  <si>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</si>
  <si>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</si>
  <si>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</si>
  <si>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</si>
  <si>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</si>
  <si>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</si>
  <si>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</si>
  <si>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</si>
  <si>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</si>
  <si>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</si>
  <si>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</si>
  <si>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</si>
  <si>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</si>
  <si>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</si>
  <si>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</si>
  <si>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</si>
  <si>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</si>
  <si>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</si>
  <si>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</si>
  <si>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</si>
  <si>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</si>
  <si>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</si>
  <si>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</si>
  <si>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</si>
  <si>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</si>
  <si>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</si>
  <si>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</si>
  <si>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</si>
  <si>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</si>
  <si>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</si>
  <si>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</si>
  <si>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</si>
  <si>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</si>
  <si>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</si>
  <si>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</si>
  <si>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</si>
  <si>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</si>
  <si>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</si>
  <si>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</si>
  <si>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</si>
  <si>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</si>
  <si>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</si>
  <si>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</si>
  <si>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</si>
  <si>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</si>
  <si>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</si>
  <si>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</si>
  <si>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</si>
  <si>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</si>
  <si>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</si>
  <si>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</si>
  <si>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</si>
  <si>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</si>
  <si>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</si>
  <si>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</si>
  <si>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</si>
  <si>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</si>
  <si>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</si>
  <si>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</si>
  <si>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</si>
  <si>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</si>
  <si>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</si>
  <si>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</si>
  <si>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</si>
  <si>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</si>
  <si>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</si>
  <si>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</si>
  <si>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</si>
  <si>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</si>
  <si>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</si>
  <si>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</si>
  <si>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</si>
  <si>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</si>
  <si>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</si>
  <si>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</si>
  <si>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</si>
  <si>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</si>
  <si>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</si>
  <si>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</si>
  <si>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</si>
  <si>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</si>
  <si>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</si>
  <si>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</si>
  <si>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</si>
  <si>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</si>
  <si>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</si>
  <si>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</si>
  <si>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</si>
  <si>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</si>
  <si>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</si>
  <si>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</si>
  <si>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</si>
  <si>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</si>
  <si>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</si>
  <si>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</si>
  <si>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</si>
  <si>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</si>
  <si>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</si>
  <si>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</si>
  <si>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</si>
  <si>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</si>
  <si>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</si>
  <si>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</si>
  <si>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</si>
  <si>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</si>
  <si>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</si>
  <si>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</si>
  <si>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</si>
  <si>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</si>
  <si>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</si>
  <si>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</si>
  <si>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</si>
  <si>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</si>
  <si>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</si>
  <si>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</si>
  <si>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</si>
  <si>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</si>
  <si>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</si>
  <si>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</si>
  <si>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</si>
  <si>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</si>
  <si>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</si>
  <si>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</si>
  <si>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</si>
  <si>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</si>
  <si>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</si>
  <si>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</si>
  <si>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</si>
  <si>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</si>
  <si>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</si>
  <si>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</si>
  <si>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</si>
  <si>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</si>
  <si>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</si>
  <si>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</si>
  <si>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</si>
  <si>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</si>
  <si>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</si>
  <si>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</si>
  <si>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</si>
  <si>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</si>
  <si>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</si>
  <si>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</si>
  <si>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</si>
  <si>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</si>
  <si>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</si>
  <si>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</si>
  <si>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</si>
  <si>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</si>
  <si>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</si>
  <si>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</si>
  <si>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</si>
  <si>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</si>
  <si>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</si>
  <si>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</si>
  <si>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</si>
  <si>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</si>
  <si>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</si>
  <si>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</si>
  <si>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</si>
  <si>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</si>
  <si>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</si>
  <si>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</si>
  <si>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</si>
  <si>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</si>
  <si>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</si>
  <si>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</si>
  <si>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</si>
  <si>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</si>
  <si>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</si>
  <si>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</si>
  <si>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</si>
  <si>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</si>
  <si>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</si>
  <si>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</si>
  <si>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</si>
  <si>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</si>
  <si>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</si>
  <si>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</si>
  <si>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</si>
  <si>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</si>
  <si>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</si>
  <si>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</si>
  <si>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</si>
  <si>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</si>
  <si>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</si>
  <si>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</si>
  <si>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</si>
  <si>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</si>
  <si>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</si>
  <si>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</si>
  <si>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</si>
  <si>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</si>
  <si>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</si>
  <si>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</si>
  <si>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</si>
  <si>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</si>
  <si>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</si>
  <si>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</si>
  <si>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</si>
  <si>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</si>
  <si>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</si>
  <si>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</si>
  <si>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</si>
  <si>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</si>
  <si>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</si>
  <si>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</si>
  <si>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</si>
  <si>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</si>
  <si>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</si>
  <si>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</si>
  <si>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</si>
  <si>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</si>
  <si>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</si>
  <si>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</si>
  <si>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</si>
  <si>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</si>
  <si>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</si>
  <si>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</si>
  <si>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</si>
  <si>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</si>
  <si>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</si>
  <si>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</si>
  <si>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</si>
  <si>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</si>
  <si>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</si>
  <si>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</si>
  <si>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</si>
  <si>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</si>
  <si>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</si>
  <si>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</si>
  <si>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</si>
  <si>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</si>
  <si>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</si>
  <si>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</si>
  <si>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</si>
  <si>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</si>
  <si>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</si>
  <si>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</si>
  <si>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</si>
  <si>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</si>
  <si>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</si>
  <si>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</si>
  <si>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</si>
  <si>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</si>
  <si>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</si>
  <si>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</si>
  <si>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</si>
  <si>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</si>
  <si>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</si>
  <si>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</si>
  <si>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</si>
  <si>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</si>
  <si>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</si>
  <si>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</si>
  <si>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</si>
  <si>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</si>
  <si>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</si>
  <si>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</si>
  <si>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</si>
  <si>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</si>
  <si>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</si>
  <si>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</si>
  <si>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</si>
  <si>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</si>
  <si>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</si>
  <si>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</si>
  <si>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</si>
  <si>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</si>
  <si>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</si>
  <si>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</si>
  <si>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</si>
  <si>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</si>
  <si>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</si>
  <si>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</si>
  <si>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</si>
  <si>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</si>
  <si>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</si>
  <si>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</si>
  <si>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</si>
  <si>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</si>
  <si>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</si>
  <si>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</si>
  <si>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</si>
  <si>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</si>
  <si>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</si>
  <si>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</si>
  <si>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</si>
  <si>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</si>
  <si>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</si>
  <si>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</si>
  <si>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</si>
  <si>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</si>
  <si>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</si>
  <si>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</si>
  <si>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</si>
  <si>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</si>
  <si>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</si>
  <si>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</si>
  <si>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</si>
  <si>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</si>
  <si>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</si>
  <si>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</si>
  <si>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</si>
  <si>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</si>
  <si>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</si>
  <si>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</si>
  <si>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</si>
  <si>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</si>
  <si>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</si>
  <si>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</si>
  <si>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</si>
  <si>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</si>
  <si>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</si>
  <si>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</si>
  <si>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</si>
  <si>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</si>
  <si>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</si>
  <si>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</si>
  <si>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</si>
  <si>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</si>
  <si>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</si>
  <si>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</si>
  <si>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</si>
  <si>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</si>
  <si>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</si>
  <si>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</si>
  <si>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</si>
  <si>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</si>
  <si>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</si>
  <si>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</si>
  <si>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</si>
  <si>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</si>
  <si>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</si>
  <si>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</si>
  <si>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</si>
  <si>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</si>
  <si>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</si>
  <si>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</si>
  <si>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</si>
  <si>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</si>
  <si>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</si>
  <si>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</si>
  <si>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</si>
  <si>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</si>
  <si>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</si>
  <si>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</si>
  <si>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</si>
  <si>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</si>
  <si>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</si>
  <si>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</si>
  <si>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</si>
  <si>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</si>
  <si>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</si>
  <si>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</si>
  <si>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</si>
  <si>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</si>
  <si>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</si>
  <si>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</si>
  <si>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</si>
  <si>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</si>
  <si>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</si>
  <si>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</si>
  <si>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</si>
  <si>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</si>
  <si>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</si>
  <si>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</si>
  <si>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</si>
  <si>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</si>
  <si>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</si>
  <si>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</si>
  <si>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</si>
  <si>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</si>
  <si>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</si>
  <si>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</si>
  <si>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</si>
  <si>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</si>
  <si>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</si>
  <si>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</si>
  <si>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</si>
  <si>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</si>
  <si>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</si>
  <si>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</si>
  <si>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</si>
  <si>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</si>
  <si>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</si>
  <si>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</si>
  <si>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</si>
  <si>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</si>
  <si>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</si>
  <si>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</si>
  <si>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</si>
  <si>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</si>
  <si>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</si>
  <si>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</si>
  <si>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</si>
  <si>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</si>
  <si>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</si>
  <si>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</si>
  <si>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</si>
  <si>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</si>
  <si>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</si>
  <si>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</si>
  <si>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</si>
  <si>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</si>
  <si>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</si>
  <si>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</si>
  <si>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</si>
  <si>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</si>
  <si>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</si>
  <si>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</si>
  <si>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</si>
  <si>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</si>
  <si>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</si>
  <si>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</si>
  <si>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</si>
  <si>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</si>
  <si>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</si>
  <si>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</si>
  <si>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</si>
  <si>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</si>
  <si>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</si>
  <si>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</si>
  <si>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</si>
  <si>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</si>
  <si>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</si>
  <si>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</si>
  <si>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</si>
  <si>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</si>
  <si>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</si>
  <si>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</si>
  <si>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</si>
  <si>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</si>
  <si>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</si>
  <si>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</si>
  <si>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</si>
  <si>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</si>
  <si>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</si>
  <si>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</si>
  <si>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</si>
  <si>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</si>
  <si>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</si>
  <si>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</si>
  <si>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</si>
  <si>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</si>
  <si>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</si>
  <si>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</si>
  <si>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</si>
  <si>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</si>
  <si>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</si>
  <si>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</si>
  <si>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</si>
  <si>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</si>
  <si>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</si>
  <si>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</si>
  <si>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</si>
  <si>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</si>
  <si>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</si>
  <si>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</si>
  <si>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</si>
  <si>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</si>
  <si>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</si>
  <si>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</si>
  <si>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</si>
  <si>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</si>
  <si>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</si>
  <si>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</si>
  <si>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</si>
  <si>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</si>
  <si>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</si>
  <si>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</si>
  <si>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</si>
  <si>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</si>
  <si>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</si>
  <si>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</si>
  <si>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</si>
  <si>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</si>
  <si>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</si>
  <si>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</si>
  <si>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</si>
  <si>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</si>
  <si>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</si>
  <si>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</si>
  <si>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</si>
  <si>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</si>
  <si>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</si>
  <si>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</si>
  <si>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</si>
  <si>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</si>
  <si>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</si>
  <si>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</si>
  <si>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</si>
  <si>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</si>
  <si>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</si>
  <si>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</si>
  <si>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</si>
  <si>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</si>
  <si>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</si>
  <si>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</si>
  <si>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</si>
  <si>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</si>
  <si>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</si>
  <si>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</si>
  <si>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</si>
  <si>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</si>
  <si>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</si>
  <si>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</si>
  <si>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</si>
  <si>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</si>
  <si>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</si>
  <si>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</si>
  <si>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</si>
  <si>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</si>
  <si>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</si>
  <si>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</si>
  <si>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</si>
  <si>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</si>
  <si>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</si>
  <si>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</si>
  <si>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</si>
  <si>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</si>
  <si>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</si>
  <si>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</si>
  <si>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</si>
  <si>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</si>
  <si>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</si>
  <si>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</si>
  <si>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</si>
  <si>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</si>
  <si>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</si>
  <si>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</si>
  <si>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</si>
  <si>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</si>
  <si>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</si>
  <si>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</si>
  <si>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</si>
  <si>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</si>
  <si>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</si>
  <si>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</si>
  <si>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</si>
  <si>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</si>
  <si>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</si>
  <si>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</si>
  <si>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</si>
  <si>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</si>
  <si>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</si>
  <si>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</si>
  <si>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</si>
  <si>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</si>
  <si>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</si>
  <si>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</si>
  <si>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</si>
  <si>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</si>
  <si>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</si>
  <si>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</si>
  <si>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</si>
  <si>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</si>
  <si>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</si>
  <si>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</si>
  <si>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</si>
  <si>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</si>
  <si>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</si>
  <si>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</si>
  <si>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</si>
  <si>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</si>
  <si>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</si>
  <si>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</si>
  <si>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</si>
  <si>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</si>
  <si>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</si>
  <si>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</si>
  <si>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</si>
  <si>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</si>
  <si>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</si>
  <si>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</si>
  <si>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</si>
  <si>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</si>
  <si>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</si>
  <si>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</si>
  <si>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</si>
  <si>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</si>
  <si>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</si>
  <si>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</si>
  <si>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</si>
  <si>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</si>
  <si>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</si>
  <si>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</si>
  <si>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</si>
  <si>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</si>
  <si>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</si>
  <si>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</si>
  <si>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</si>
  <si>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</si>
  <si>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</si>
  <si>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</si>
  <si>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</si>
  <si>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</si>
  <si>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</si>
  <si>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</si>
  <si>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</si>
  <si>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</si>
  <si>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</si>
  <si>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</si>
  <si>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</si>
  <si>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</si>
  <si>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</si>
  <si>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</si>
  <si>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</si>
  <si>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</si>
  <si>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</si>
  <si>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</si>
  <si>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</si>
  <si>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</si>
  <si>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</si>
  <si>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</si>
  <si>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</si>
  <si>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</si>
  <si>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</si>
  <si>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</si>
  <si>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</si>
  <si>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</si>
  <si>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</si>
  <si>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</si>
  <si>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</si>
  <si>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</si>
  <si>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</si>
  <si>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</si>
  <si>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</si>
  <si>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</si>
  <si>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</si>
  <si>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</si>
  <si>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</si>
  <si>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</si>
  <si>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</si>
  <si>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</si>
  <si>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</si>
  <si>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</si>
  <si>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</si>
  <si>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</si>
  <si>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</si>
  <si>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</si>
  <si>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</si>
  <si>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</si>
  <si>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</si>
  <si>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</si>
  <si>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</si>
  <si>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</si>
  <si>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</si>
  <si>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</si>
  <si>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</si>
  <si>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</si>
  <si>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</si>
  <si>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</si>
  <si>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</si>
  <si>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</si>
  <si>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</si>
  <si>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</si>
  <si>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</si>
  <si>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</si>
  <si>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</si>
  <si>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</si>
  <si>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</si>
  <si>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</si>
  <si>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</si>
  <si>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</si>
  <si>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</si>
  <si>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</si>
  <si>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</si>
  <si>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</si>
  <si>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</si>
  <si>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</si>
  <si>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</si>
  <si>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</si>
  <si>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</si>
  <si>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</si>
  <si>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</si>
  <si>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</si>
  <si>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</si>
  <si>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</si>
  <si>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</si>
  <si>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</si>
  <si>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</si>
  <si>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</si>
  <si>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</si>
  <si>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</si>
  <si>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</si>
  <si>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</si>
  <si>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</si>
  <si>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</si>
  <si>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</si>
  <si>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</si>
  <si>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</si>
  <si>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</si>
  <si>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</si>
  <si>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</si>
  <si>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</si>
  <si>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</si>
  <si>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</si>
  <si>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</si>
  <si>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</si>
  <si>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</si>
  <si>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</si>
  <si>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</si>
  <si>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</si>
  <si>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</si>
  <si>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</si>
  <si>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</si>
  <si>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</si>
  <si>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</si>
  <si>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</si>
  <si>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</si>
  <si>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</si>
  <si>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</si>
  <si>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</si>
  <si>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</si>
  <si>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</si>
  <si>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</si>
  <si>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</si>
  <si>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</si>
  <si>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</si>
  <si>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</si>
  <si>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</si>
  <si>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</si>
  <si>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</si>
  <si>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</si>
  <si>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</si>
  <si>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</si>
  <si>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</si>
  <si>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</si>
  <si>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</si>
  <si>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</si>
  <si>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</si>
  <si>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</si>
  <si>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</si>
  <si>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</si>
  <si>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</si>
  <si>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</si>
  <si>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</si>
  <si>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</si>
  <si>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</si>
  <si>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</si>
  <si>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</si>
  <si>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</si>
  <si>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</si>
  <si>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</si>
  <si>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</si>
  <si>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</si>
  <si>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</si>
  <si>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</si>
  <si>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</si>
  <si>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</si>
  <si>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</si>
  <si>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</si>
  <si>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</si>
  <si>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</si>
  <si>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</si>
  <si>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</si>
  <si>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</si>
  <si>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</si>
  <si>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</si>
  <si>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</si>
  <si>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</si>
  <si>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</si>
  <si>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</si>
  <si>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</si>
  <si>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</si>
  <si>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</si>
  <si>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</si>
  <si>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</si>
  <si>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</si>
  <si>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</si>
  <si>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</si>
  <si>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</si>
  <si>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</si>
  <si>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</si>
  <si>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</si>
  <si>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</si>
  <si>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</si>
  <si>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</si>
  <si>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</si>
  <si>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</si>
  <si>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</si>
  <si>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</si>
  <si>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</si>
  <si>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</si>
  <si>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</si>
  <si>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</si>
  <si>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</si>
  <si>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</si>
  <si>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</si>
  <si>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</si>
  <si>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</si>
  <si>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</si>
  <si>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</si>
  <si>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</si>
  <si>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</si>
  <si>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</si>
  <si>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</si>
  <si>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</si>
  <si>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</si>
  <si>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</si>
  <si>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</si>
  <si>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</si>
  <si>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</si>
  <si>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</si>
  <si>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</si>
  <si>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</si>
  <si>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</si>
  <si>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</si>
  <si>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</si>
  <si>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</si>
  <si>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</si>
  <si>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</si>
  <si>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</si>
  <si>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</si>
  <si>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</si>
  <si>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</si>
  <si>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</si>
  <si>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</si>
  <si>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</si>
  <si>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</si>
  <si>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</si>
  <si>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</si>
  <si>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</si>
  <si>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</si>
  <si>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</si>
  <si>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</si>
  <si>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</si>
  <si>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</si>
  <si>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</si>
  <si>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</si>
  <si>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</si>
  <si>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</si>
  <si>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</si>
  <si>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</si>
  <si>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</si>
  <si>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</si>
  <si>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</si>
  <si>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</si>
  <si>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</si>
  <si>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</si>
  <si>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</si>
  <si>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</si>
  <si>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</si>
  <si>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</si>
  <si>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</si>
  <si>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</si>
  <si>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</si>
  <si>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</si>
  <si>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</si>
  <si>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</si>
  <si>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</si>
  <si>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</si>
  <si>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</si>
  <si>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</si>
  <si>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</si>
  <si>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</si>
  <si>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</si>
  <si>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</si>
  <si>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</si>
  <si>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</si>
  <si>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</si>
  <si>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</si>
  <si>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</si>
  <si>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</si>
  <si>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</si>
  <si>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</si>
  <si>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</si>
  <si>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</si>
  <si>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</si>
  <si>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</si>
  <si>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</si>
  <si>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</si>
  <si>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</si>
  <si>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</si>
  <si>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</si>
  <si>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</si>
  <si>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</si>
  <si>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</si>
  <si>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</si>
  <si>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</si>
  <si>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</si>
  <si>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</si>
  <si>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</si>
  <si>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</si>
  <si>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</si>
  <si>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</si>
  <si>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</si>
  <si>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</si>
  <si>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</si>
  <si>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</si>
  <si>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</si>
  <si>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</si>
  <si>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</si>
  <si>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</si>
  <si>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</si>
  <si>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</si>
  <si>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</si>
  <si>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</si>
  <si>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</si>
  <si>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</si>
  <si>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</si>
  <si>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</si>
  <si>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</si>
  <si>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</si>
  <si>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</si>
  <si>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</si>
  <si>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</si>
  <si>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</si>
  <si>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</si>
  <si>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</si>
  <si>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</si>
  <si>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</si>
  <si>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</si>
  <si>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</si>
  <si>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</si>
  <si>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</si>
  <si>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</si>
  <si>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</si>
  <si>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</si>
  <si>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</si>
  <si>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</si>
  <si>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</si>
  <si>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</si>
  <si>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</si>
  <si>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</si>
  <si>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</si>
  <si>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</si>
  <si>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</si>
  <si>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</si>
  <si>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</si>
  <si>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</si>
  <si>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</si>
  <si>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</si>
  <si>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</si>
  <si>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</si>
  <si>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</si>
  <si>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</si>
  <si>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</si>
  <si>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</si>
  <si>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</si>
  <si>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</si>
  <si>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</si>
  <si>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</si>
  <si>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</si>
  <si>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</si>
  <si>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</si>
  <si>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</si>
  <si>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</si>
  <si>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</si>
  <si>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</si>
  <si>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</si>
  <si>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</si>
  <si>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</si>
  <si>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</si>
  <si>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</si>
  <si>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</si>
  <si>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</si>
  <si>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</si>
  <si>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</si>
  <si>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</si>
  <si>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</si>
  <si>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</si>
  <si>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</si>
  <si>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</si>
  <si>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</si>
  <si>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</si>
  <si>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</si>
  <si>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</si>
  <si>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</si>
  <si>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</si>
  <si>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</si>
  <si>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</si>
  <si>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</si>
  <si>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</si>
  <si>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</si>
  <si>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</si>
  <si>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</si>
  <si>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</si>
  <si>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</si>
  <si>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</si>
  <si>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</si>
  <si>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</si>
  <si>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</si>
  <si>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</si>
  <si>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</si>
  <si>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</si>
  <si>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</si>
  <si>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</si>
  <si>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</si>
  <si>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</si>
  <si>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</si>
  <si>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</si>
  <si>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</si>
  <si>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</si>
  <si>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</si>
  <si>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</si>
  <si>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</si>
  <si>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</si>
  <si>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</si>
  <si>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</si>
  <si>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</si>
  <si>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</si>
  <si>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</si>
  <si>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</si>
  <si>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</si>
  <si>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</si>
  <si>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</si>
  <si>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</si>
  <si>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</si>
  <si>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</si>
  <si>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</si>
  <si>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</si>
  <si>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</si>
  <si>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</si>
  <si>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</si>
  <si>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</si>
  <si>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</si>
  <si>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</si>
  <si>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</si>
  <si>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</si>
  <si>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</si>
  <si>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</si>
  <si>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</si>
  <si>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</si>
  <si>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</si>
  <si>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</si>
  <si>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</si>
  <si>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</si>
  <si>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</si>
  <si>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</si>
  <si>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</si>
  <si>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</si>
  <si>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</si>
  <si>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</si>
  <si>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</si>
  <si>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</si>
  <si>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</si>
  <si>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</si>
  <si>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</si>
  <si>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</si>
  <si>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</si>
  <si>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</si>
  <si>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</si>
  <si>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</si>
  <si>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</si>
  <si>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</si>
  <si>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</si>
  <si>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</si>
  <si>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</si>
  <si>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</si>
  <si>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</si>
  <si>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</si>
  <si>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</si>
  <si>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</si>
  <si>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</si>
  <si>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</si>
  <si>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</si>
  <si>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</si>
  <si>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</si>
  <si>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</si>
  <si>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</si>
  <si>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</si>
  <si>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</si>
  <si>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</si>
  <si>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</si>
  <si>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</si>
  <si>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</si>
  <si>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</si>
  <si>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</si>
  <si>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</si>
  <si>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</si>
  <si>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</si>
  <si>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</si>
  <si>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</si>
  <si>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</si>
  <si>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</si>
  <si>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</si>
  <si>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</si>
  <si>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</si>
  <si>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</si>
  <si>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</si>
  <si>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</si>
  <si>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</si>
  <si>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</si>
  <si>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</si>
  <si>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</si>
  <si>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</si>
  <si>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</si>
  <si>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</si>
  <si>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</si>
  <si>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</si>
  <si>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</si>
  <si>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</si>
  <si>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</si>
  <si>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</si>
  <si>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</si>
  <si>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</si>
  <si>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</si>
  <si>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</si>
  <si>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</si>
  <si>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</si>
  <si>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</si>
  <si>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</si>
  <si>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</si>
  <si>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</si>
  <si>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</si>
  <si>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</si>
  <si>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</si>
  <si>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</si>
  <si>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</si>
  <si>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</si>
  <si>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</si>
  <si>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</si>
  <si>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</si>
  <si>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</si>
  <si>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Consejo Comunitario Mayor de Villa Conto</t>
  </si>
  <si>
    <t>Consejo Comunitario Mayor de Paimado</t>
  </si>
  <si>
    <t>Municipio del Rio Quito</t>
  </si>
  <si>
    <t>Municipio de Alto Baudó</t>
  </si>
  <si>
    <t>Municipio de Sipi</t>
  </si>
  <si>
    <t>Consejo Comunitario Local de Pie de Pato</t>
  </si>
  <si>
    <t>195</t>
  </si>
  <si>
    <t>172</t>
  </si>
  <si>
    <t>081</t>
  </si>
  <si>
    <t>490</t>
  </si>
  <si>
    <t>021</t>
  </si>
  <si>
    <t>142</t>
  </si>
  <si>
    <t>158</t>
  </si>
  <si>
    <t>245</t>
  </si>
  <si>
    <t>341</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</si>
  <si>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</si>
  <si>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</si>
  <si>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</si>
  <si>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</si>
  <si>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</si>
  <si>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</si>
  <si>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</si>
  <si>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</si>
  <si>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</si>
  <si>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</si>
  <si>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</si>
  <si>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</si>
  <si>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</si>
  <si>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</si>
  <si>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</si>
  <si>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</si>
  <si>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</si>
  <si>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</si>
  <si>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</si>
  <si>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</si>
  <si>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</si>
  <si>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</si>
  <si>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</si>
  <si>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</si>
  <si>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</si>
  <si>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</si>
  <si>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Barrio Jardín Sector Suba Uno La Cancha</t>
  </si>
  <si>
    <t>3207441866</t>
  </si>
  <si>
    <t>lucapa34@gmail.com</t>
  </si>
  <si>
    <t>Instituto Colombiano de Bienestar Familiar Regional Choco</t>
  </si>
  <si>
    <t>nstituto Colombiano de Bienestar Familiar Regional Choco</t>
  </si>
  <si>
    <t>Alcaldía Municipal de Medio San Juan</t>
  </si>
  <si>
    <t>Gobernación de Choco</t>
  </si>
  <si>
    <t>Alcaldía Municipio Novita</t>
  </si>
  <si>
    <t>Alcaldía de Sipi</t>
  </si>
  <si>
    <t>Medio Baudó</t>
  </si>
  <si>
    <t>Alcaldía Municipal Istmina</t>
  </si>
  <si>
    <t>PJDM 49 2012</t>
  </si>
  <si>
    <t>PJDM 353 2012</t>
  </si>
  <si>
    <t>PJDM 201/2013</t>
  </si>
  <si>
    <t>PJDM</t>
  </si>
  <si>
    <t>PJDM 161/2015</t>
  </si>
  <si>
    <t>PJDM 171 2015</t>
  </si>
  <si>
    <t>PJDM 59 2015</t>
  </si>
  <si>
    <t>PJDM 002 2016</t>
  </si>
  <si>
    <t>PJDM 091 2016</t>
  </si>
  <si>
    <t>PJDM 158 2016</t>
  </si>
  <si>
    <t>PJDM 172 2016</t>
  </si>
  <si>
    <t>PJDM 185 2016</t>
  </si>
  <si>
    <t>PJDM 010 2016</t>
  </si>
  <si>
    <t>PJDM 013 2016</t>
  </si>
  <si>
    <t>PJDM 011 2016</t>
  </si>
  <si>
    <t>PJDM 542 2016</t>
  </si>
  <si>
    <t>PLDM 543 2016</t>
  </si>
  <si>
    <t>PJDM 540 2016</t>
  </si>
  <si>
    <t>PJDM 01 2017</t>
  </si>
  <si>
    <t>PJDM 001 2017</t>
  </si>
  <si>
    <t>PJDM 519 2017</t>
  </si>
  <si>
    <t>PJDM 2017</t>
  </si>
  <si>
    <t>PJDM 002 2017</t>
  </si>
  <si>
    <t>PJD M 145 2017</t>
  </si>
  <si>
    <t>PJDM 158 2017</t>
  </si>
  <si>
    <t>PJDM 335 2018</t>
  </si>
  <si>
    <t>PJDM 346 2018</t>
  </si>
  <si>
    <t>Brindar atención a la primera infancia, niños, niñas menores de cinco años, familias en situación de vulnerabilidad económica y social, cultural, y nutricional y psicoactiva, a través de hogares comunitarios de bienestar de modalidades 0-5 años, en las siguientes formas de atención, familias múltiples, grupales y en modalidad FAMI, apoyar a las familias en desarrollo con mujeres gestantes, madres lactantes y niños y niñas menores de dos años que se encuentren en vulnerabilidad psicoactiva, nutricional económica y social</t>
  </si>
  <si>
    <t>Continuar con el desarrollo de las acciones de los niños, niñas, adolescentes sus familias expuestos a la violencia armada en su contexto social, frente a la amenaza o vulneración de los derechos, y garantizando el restablecimiento de estos</t>
  </si>
  <si>
    <t>Promover la protección integral de niños y niñas y adolescentes a través de la implementación de la modalidad de generaciones con bienestar - rurales</t>
  </si>
  <si>
    <t>Atención de niños y niñas de primera infancia en las comunidades del municipio para el desarrollo integral y la promoción de sus derechos.</t>
  </si>
  <si>
    <t>Potenciar capacidades individuales y colectivas con familias en situación de vulnerabilidad para fortalecer sus vínculos de cuidado mutuo y su integración social, a través de una intervención que involucre acciones de aprendizaje - educación, facilitación, apoyo terapéutico y consolidación de redes.</t>
  </si>
  <si>
    <t>Promover la protección integral y proyectos de vida de los niños, las niñas y los adolescentes, a partir de su empoderamientos como sujetos de derechos y del fortalecimiento de la corresponsabilidad de la familia, la sociedad y el Estado, propiciando la consolidación de entornos protectores para los Niños, Niñas y adolescentes en el departamento del Chocó y en la zona 2 en la modalidad o modalidades Tradicional y Rural.</t>
  </si>
  <si>
    <t>Anuar esfuerzos administrativos, técnicos y Financieros entre la Gobernación del Choco y el asociado Diócesis de Istmina Tadó para la atención Integral a los Ancianos a través del centro de Vida, Jesús Pobre del Municipio de Istmina.</t>
  </si>
  <si>
    <t>Aunar esfuerzos administrativos, técnicos y financieros entre la alcaldía del municipio de Medio San Juan y el consorcio Diócesis Istmina Tadó para mejorar de manera integral la calidad de vida de los adultos mayores y ancianos del municipio del Medio San Juan mediante la implementación de actividades lúdico recreativas, culturales, educativas en salud y nutrición y así potencializar sus capacidades en el rol que tienen frente a la misma a partir del enfoque diferencial</t>
  </si>
  <si>
    <t>Prestar el servicio de atención, educación inicial y cuidado a niños y niñas menores de 5 años o hasta su ingreso al grado de transición y a mujeres gestantes y madres en periodo de lactancia con el fin de promover el desarrollo integral del a primera infancia con calidad, de conformidad con los lineamientos, manual operativo las directrices, parámetros y estándares establecidos por el ICBF, en el marco de la estrategia de atención integral "DE CERO A SIEMPRE".</t>
  </si>
  <si>
    <t>Promover la protección integral y proyectos de vida de los niños , niñas y los adolescentes a partir de su empoderamiento como sujetos de derechos y del fortalecimiento de la corresponsabilidad de la familia, la sociedad y el estado, proporcionado la consolidación de entornos protectores para los niños, niñas y adolescentes en e departamento choco y en la zona 2 en la modalidad Generaciones étnicas con bienestar tradicional y rural.</t>
  </si>
  <si>
    <t>Potenciar capacidades individuales y colectivas con familias en situación de vulnerabilidad para fortalecer sus vínculos de cuidado mutuo y su integración social, a través de una intervención psicosocial que involucre acciones de aprendizaje-educación, facilitación, apoyo terapéutico y consolidación de redes.</t>
  </si>
  <si>
    <t>Prestar el servicio de atención ,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</si>
  <si>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Aunar esfuerzos entre el municipio y el asociado con el propósito de garantizar la complementación alimentaria, mediante la preparación y oportuna distribución en sitio o restaurante escolar de 2.194 almuerzos escolares diarios y suministro de dotación o menaje, en desarrollo del programa alimentación escolar - PAE en las instituciones educativas del municipio del medio san juan - Choco.</t>
  </si>
  <si>
    <t>Aunar esfuerzos entre el municipio y el asociado con el propósito de brindar ayuda humanitaria a las comunidades afectadas por la emergencia invernal del municipio de medio San Juan - Choco</t>
  </si>
  <si>
    <t>Aunar esfuerzos técnicos, administrativos y financieros entre la alcaldía municipal de medio san juan y el consorcio Diócesis de Istmina - Tadó para entregar a los titulares de derechos, beneficiarios del programa alimentación al escolar en las diferentes instituciones educativas del municipio, raciones alimentarias que cumplan con el aporte nutricional, acorde a los lineamientos técnico - administrativos y estándares para la asistencia alimentaria escolar - programa de alimentación escolar del ministerio de educación nacional.</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</si>
  <si>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servicio desarrollo infantil en medio familiar.</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</si>
  <si>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servició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</si>
  <si>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 De cero a siempre", en el servicio desarrollo infantil en medio familiar.</t>
  </si>
  <si>
    <t>Aunar esfuerzos administrativos, técnicos y financieros entre la alcaldía del municipio de novita y el consorcio Diócesis Istmina Tadó para la ejecución del programa de alimentación escolar -PAE, de acuerdo, administrativos anexos al presente convenio.</t>
  </si>
  <si>
    <t>Aunar esfuerzos técnicos y admirativos para brindar complemento alimentario a los niños , niñas y adolescentes matriculados en las instituciones y centros educativos  de sipi,todo ello dentro del marco del programa de alimentación escolar.</t>
  </si>
  <si>
    <t>Aunar esfuerzos para la realizar las actividades de preparación de alimentos (manipuladoras), aseo e higiene de los comedores escolares y sitios de preparación de alimentos a las instituciones educativas en el marco de la ejecución del programa alimentación escolar en el municipio de Medio Baudó - Choco</t>
  </si>
  <si>
    <t>Aunar esfuerzos entre el municipio y el asociado con el propósito de garantizar la complementación alimentaria, mediante la preparación y oportuna distribución en sitio o restaurante escolar de 6.210 raciones complemento am – pm, 2.305 raciones complemento almuerzo y 1.240 raciones para jornada única, para los estudiantes en estado de vulnerabilidad, tales como población desplazada, comunidades rurales y estudiantes de los niveles 1 y 2 del Sisbén, en desarrollo del programa alimentación escolar - pae, en las instituciones educativas del municipio de Istmina – chocó.</t>
  </si>
  <si>
    <t>Aunar esfuerzos entre el municipio y el asociado con el propósito de garantizar la complementación alimentaria, mediante la preparación y oportuna distribución en sitio o restaurante escolar de 1.093 raciones complemento AM – PM, 1.029 raciones complemento almuerzo y 685 raciones para jornada única, para los estudiantes en estado de vulnerabilidad, tales como población desplazada, comunidades rurales y estudiantes de los niveles 1 y 2 del Sisbén, en desarrollo del programa alimentación escolar -PAE en las instituciones educativas del municipio de Medio San Juan - Choco</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</si>
  <si>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tradicional.</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</si>
  <si>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rural.</t>
  </si>
  <si>
    <t>Prestar el servicio de educación inicial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</si>
  <si>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 xml:space="preserve">Luis Guillermo Palacios Torres </t>
  </si>
  <si>
    <t>Barrio Santa Genoveba istmina chocó</t>
  </si>
  <si>
    <t>p.jesusdivinamisericordia@gmail.com</t>
  </si>
  <si>
    <t>3206974621</t>
  </si>
  <si>
    <t>LUIS GUILLERMO PALACIOS TORRES</t>
  </si>
  <si>
    <t>UNION TEMPORAL CAMPO VERDE</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</si>
  <si>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</si>
  <si>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RESGUARDO INDIGENA UNIFICADO EMBERA CHAMI DE MISTRATO RISARALDA</t>
  </si>
  <si>
    <t>02</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</si>
  <si>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</si>
  <si>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</si>
  <si>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</si>
  <si>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</si>
  <si>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</si>
  <si>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 xml:space="preserve"> 2021-27-27001432020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</si>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</sst>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1" zoomScale="125" zoomScaleNormal="87"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44194.457198379627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1" t="str">
        <f>HYPERLINK("#Integrante_1!A109","CAPACIDAD RESIDUAL")</f>
        <v>CAPACIDAD RESIDUAL</v>
      </c>
      <c r="F8" s="202"/>
      <c r="G8" s="203"/>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1" t="str">
        <f>HYPERLINK("#Integrante_1!A162","TALENTO HUMANO")</f>
        <v>TALENTO HUMANO</v>
      </c>
      <c r="F9" s="202"/>
      <c r="G9" s="203"/>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1" t="str">
        <f>HYPERLINK("#Integrante_1!F162","INFRAESTRUCTURA")</f>
        <v>INFRAESTRUCTURA</v>
      </c>
      <c r="F10" s="202"/>
      <c r="G10" s="203"/>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2801</v>
      </c>
      <c r="D15" s="35"/>
      <c r="E15" s="35"/>
      <c r="F15" s="5"/>
      <c r="G15" s="32" t="s">
        <v>1168</v>
      </c>
      <c r="H15" s="104" t="s">
        <v>628</v>
      </c>
      <c r="I15" s="32" t="s">
        <v>2629</v>
      </c>
      <c r="J15" s="109" t="s">
        <v>2637</v>
      </c>
      <c r="L15" s="194" t="s">
        <v>8</v>
      </c>
      <c r="M15" s="194"/>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v>900509527</v>
      </c>
      <c r="C20" s="5"/>
      <c r="D20" s="74"/>
      <c r="E20" s="153" t="s">
        <v>2670</v>
      </c>
      <c r="F20" s="187" t="s">
        <v>2792</v>
      </c>
      <c r="G20" s="5"/>
      <c r="H20" s="204"/>
      <c r="I20" s="142" t="s">
        <v>628</v>
      </c>
      <c r="J20" s="143" t="s">
        <v>630</v>
      </c>
      <c r="K20" s="144">
        <v>1533630000</v>
      </c>
      <c r="L20" s="145">
        <v>44194</v>
      </c>
      <c r="M20" s="145">
        <v>44561</v>
      </c>
      <c r="N20" s="128">
        <f>+(M20-L20)/30</f>
        <v>12.233333333333333</v>
      </c>
      <c r="O20" s="131"/>
      <c r="U20" s="127"/>
      <c r="V20" s="106">
        <f ca="1">NOW()</f>
        <v>44194.457198379627</v>
      </c>
      <c r="W20" s="106">
        <f ca="1">NOW()</f>
        <v>44194.457198379627</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5"/>
      <c r="R23" s="55"/>
      <c r="S23" s="106"/>
      <c r="T23" s="106"/>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str">
        <f>VLOOKUP(B20,EAS!A2:B1439,2,0)</f>
        <v>ASOCIACIÓN CAMPO VERDE DEL CHOCO</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t="s">
        <v>2802</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1"/>
      <c r="D48" s="115" t="s">
        <v>2688</v>
      </c>
      <c r="E48" s="138">
        <v>42490</v>
      </c>
      <c r="F48" s="138">
        <v>43814</v>
      </c>
      <c r="G48" s="165">
        <f>IF(AND(E48&lt;&gt;"",F48&lt;&gt;""),((F48-E48)/30),"")</f>
        <v>44.133333333333333</v>
      </c>
      <c r="H48" s="116" t="s">
        <v>2698</v>
      </c>
      <c r="I48" s="115" t="s">
        <v>628</v>
      </c>
      <c r="J48" s="115" t="s">
        <v>631</v>
      </c>
      <c r="K48" s="117">
        <v>83133624</v>
      </c>
      <c r="L48" s="118" t="s">
        <v>1148</v>
      </c>
      <c r="M48" s="112">
        <v>1</v>
      </c>
      <c r="N48" s="118" t="s">
        <v>27</v>
      </c>
      <c r="O48" s="118" t="s">
        <v>1148</v>
      </c>
      <c r="P48" s="80"/>
    </row>
    <row r="49" spans="1:16" s="6" customFormat="1" ht="24.75" customHeight="1" x14ac:dyDescent="0.25">
      <c r="A49" s="136">
        <v>2</v>
      </c>
      <c r="B49" s="116" t="s">
        <v>2681</v>
      </c>
      <c r="C49" s="111"/>
      <c r="D49" s="115" t="s">
        <v>2688</v>
      </c>
      <c r="E49" s="138">
        <v>42490</v>
      </c>
      <c r="F49" s="138">
        <v>43814</v>
      </c>
      <c r="G49" s="165">
        <f t="shared" ref="G49:G107" si="2">IF(AND(E49&lt;&gt;"",F49&lt;&gt;""),((F49-E49)/30),"")</f>
        <v>44.133333333333333</v>
      </c>
      <c r="H49" s="116" t="s">
        <v>2698</v>
      </c>
      <c r="I49" s="115" t="s">
        <v>628</v>
      </c>
      <c r="J49" s="115" t="s">
        <v>633</v>
      </c>
      <c r="K49" s="117">
        <v>83133624</v>
      </c>
      <c r="L49" s="118" t="s">
        <v>1148</v>
      </c>
      <c r="M49" s="112">
        <v>1</v>
      </c>
      <c r="N49" s="118" t="s">
        <v>27</v>
      </c>
      <c r="O49" s="118" t="s">
        <v>1148</v>
      </c>
      <c r="P49" s="80"/>
    </row>
    <row r="50" spans="1:16" s="6" customFormat="1" ht="24.75" customHeight="1" x14ac:dyDescent="0.25">
      <c r="A50" s="136">
        <v>3</v>
      </c>
      <c r="B50" s="116" t="s">
        <v>2681</v>
      </c>
      <c r="C50" s="111"/>
      <c r="D50" s="115" t="s">
        <v>2688</v>
      </c>
      <c r="E50" s="138">
        <v>42490</v>
      </c>
      <c r="F50" s="138">
        <v>43814</v>
      </c>
      <c r="G50" s="165">
        <f t="shared" si="2"/>
        <v>44.133333333333333</v>
      </c>
      <c r="H50" s="116" t="s">
        <v>2698</v>
      </c>
      <c r="I50" s="115" t="s">
        <v>628</v>
      </c>
      <c r="J50" s="115" t="s">
        <v>638</v>
      </c>
      <c r="K50" s="117">
        <v>83133624</v>
      </c>
      <c r="L50" s="118" t="s">
        <v>1148</v>
      </c>
      <c r="M50" s="112">
        <v>1</v>
      </c>
      <c r="N50" s="118" t="s">
        <v>27</v>
      </c>
      <c r="O50" s="118" t="s">
        <v>1148</v>
      </c>
      <c r="P50" s="80"/>
    </row>
    <row r="51" spans="1:16" s="6" customFormat="1" ht="24.75" customHeight="1" outlineLevel="1" x14ac:dyDescent="0.25">
      <c r="A51" s="136">
        <v>4</v>
      </c>
      <c r="B51" s="116" t="s">
        <v>2681</v>
      </c>
      <c r="C51" s="111"/>
      <c r="D51" s="115" t="s">
        <v>2688</v>
      </c>
      <c r="E51" s="138">
        <v>42490</v>
      </c>
      <c r="F51" s="138">
        <v>43814</v>
      </c>
      <c r="G51" s="165">
        <f t="shared" si="2"/>
        <v>44.133333333333333</v>
      </c>
      <c r="H51" s="116" t="s">
        <v>2698</v>
      </c>
      <c r="I51" s="115" t="s">
        <v>628</v>
      </c>
      <c r="J51" s="115" t="s">
        <v>640</v>
      </c>
      <c r="K51" s="117">
        <v>83133624</v>
      </c>
      <c r="L51" s="118" t="s">
        <v>1148</v>
      </c>
      <c r="M51" s="112">
        <v>1</v>
      </c>
      <c r="N51" s="118" t="s">
        <v>27</v>
      </c>
      <c r="O51" s="118" t="s">
        <v>1148</v>
      </c>
      <c r="P51" s="80"/>
    </row>
    <row r="52" spans="1:16" s="7" customFormat="1" ht="24.75" customHeight="1" outlineLevel="1" x14ac:dyDescent="0.25">
      <c r="A52" s="137">
        <v>5</v>
      </c>
      <c r="B52" s="116" t="s">
        <v>2681</v>
      </c>
      <c r="C52" s="111"/>
      <c r="D52" s="115" t="s">
        <v>2688</v>
      </c>
      <c r="E52" s="138">
        <v>42490</v>
      </c>
      <c r="F52" s="138">
        <v>43814</v>
      </c>
      <c r="G52" s="165">
        <f t="shared" si="2"/>
        <v>44.133333333333333</v>
      </c>
      <c r="H52" s="116" t="s">
        <v>2698</v>
      </c>
      <c r="I52" s="115" t="s">
        <v>628</v>
      </c>
      <c r="J52" s="115" t="s">
        <v>643</v>
      </c>
      <c r="K52" s="117">
        <v>83133624</v>
      </c>
      <c r="L52" s="118" t="s">
        <v>1148</v>
      </c>
      <c r="M52" s="112">
        <v>1</v>
      </c>
      <c r="N52" s="118" t="s">
        <v>27</v>
      </c>
      <c r="O52" s="118" t="s">
        <v>1148</v>
      </c>
      <c r="P52" s="81"/>
    </row>
    <row r="53" spans="1:16" s="7" customFormat="1" ht="24.75" customHeight="1" outlineLevel="1" x14ac:dyDescent="0.25">
      <c r="A53" s="137">
        <v>6</v>
      </c>
      <c r="B53" s="116" t="s">
        <v>2681</v>
      </c>
      <c r="C53" s="111"/>
      <c r="D53" s="115" t="s">
        <v>2688</v>
      </c>
      <c r="E53" s="138">
        <v>42490</v>
      </c>
      <c r="F53" s="138">
        <v>43814</v>
      </c>
      <c r="G53" s="165">
        <f t="shared" si="2"/>
        <v>44.133333333333333</v>
      </c>
      <c r="H53" s="116" t="s">
        <v>2698</v>
      </c>
      <c r="I53" s="115" t="s">
        <v>628</v>
      </c>
      <c r="J53" s="115" t="s">
        <v>648</v>
      </c>
      <c r="K53" s="117">
        <v>83133624</v>
      </c>
      <c r="L53" s="118" t="s">
        <v>1148</v>
      </c>
      <c r="M53" s="112">
        <v>1</v>
      </c>
      <c r="N53" s="118" t="s">
        <v>27</v>
      </c>
      <c r="O53" s="118" t="s">
        <v>1148</v>
      </c>
      <c r="P53" s="81"/>
    </row>
    <row r="54" spans="1:16" s="7" customFormat="1" ht="24.75" customHeight="1" outlineLevel="1" x14ac:dyDescent="0.25">
      <c r="A54" s="137">
        <v>7</v>
      </c>
      <c r="B54" s="116" t="s">
        <v>2681</v>
      </c>
      <c r="C54" s="111"/>
      <c r="D54" s="115" t="s">
        <v>2688</v>
      </c>
      <c r="E54" s="138">
        <v>42490</v>
      </c>
      <c r="F54" s="138">
        <v>43814</v>
      </c>
      <c r="G54" s="165">
        <f t="shared" si="2"/>
        <v>44.133333333333333</v>
      </c>
      <c r="H54" s="116" t="s">
        <v>2698</v>
      </c>
      <c r="I54" s="115" t="s">
        <v>628</v>
      </c>
      <c r="J54" s="115" t="s">
        <v>652</v>
      </c>
      <c r="K54" s="117">
        <v>83133624</v>
      </c>
      <c r="L54" s="118" t="s">
        <v>1148</v>
      </c>
      <c r="M54" s="112">
        <v>1</v>
      </c>
      <c r="N54" s="118" t="s">
        <v>27</v>
      </c>
      <c r="O54" s="118" t="s">
        <v>1148</v>
      </c>
      <c r="P54" s="81"/>
    </row>
    <row r="55" spans="1:16" s="7" customFormat="1" ht="24.75" customHeight="1" outlineLevel="1" x14ac:dyDescent="0.25">
      <c r="A55" s="137">
        <v>8</v>
      </c>
      <c r="B55" s="116" t="s">
        <v>2681</v>
      </c>
      <c r="C55" s="111"/>
      <c r="D55" s="115" t="s">
        <v>2688</v>
      </c>
      <c r="E55" s="138">
        <v>42490</v>
      </c>
      <c r="F55" s="138">
        <v>43814</v>
      </c>
      <c r="G55" s="165">
        <f t="shared" si="2"/>
        <v>44.133333333333333</v>
      </c>
      <c r="H55" s="116" t="s">
        <v>2698</v>
      </c>
      <c r="I55" s="115" t="s">
        <v>628</v>
      </c>
      <c r="J55" s="115" t="s">
        <v>654</v>
      </c>
      <c r="K55" s="117">
        <v>83133624</v>
      </c>
      <c r="L55" s="118" t="s">
        <v>1148</v>
      </c>
      <c r="M55" s="112">
        <v>1</v>
      </c>
      <c r="N55" s="118" t="s">
        <v>27</v>
      </c>
      <c r="O55" s="118" t="s">
        <v>1148</v>
      </c>
      <c r="P55" s="81"/>
    </row>
    <row r="56" spans="1:16" s="7" customFormat="1" ht="24.75" customHeight="1" outlineLevel="1" x14ac:dyDescent="0.25">
      <c r="A56" s="137">
        <v>9</v>
      </c>
      <c r="B56" s="116" t="s">
        <v>2681</v>
      </c>
      <c r="C56" s="111"/>
      <c r="D56" s="115" t="s">
        <v>2688</v>
      </c>
      <c r="E56" s="138">
        <v>42490</v>
      </c>
      <c r="F56" s="138">
        <v>43814</v>
      </c>
      <c r="G56" s="165">
        <f t="shared" si="2"/>
        <v>44.133333333333333</v>
      </c>
      <c r="H56" s="116" t="s">
        <v>2698</v>
      </c>
      <c r="I56" s="115" t="s">
        <v>628</v>
      </c>
      <c r="J56" s="115" t="s">
        <v>395</v>
      </c>
      <c r="K56" s="117">
        <v>83133624</v>
      </c>
      <c r="L56" s="118" t="s">
        <v>1148</v>
      </c>
      <c r="M56" s="112">
        <v>1</v>
      </c>
      <c r="N56" s="118" t="s">
        <v>27</v>
      </c>
      <c r="O56" s="118" t="s">
        <v>1148</v>
      </c>
      <c r="P56" s="81"/>
    </row>
    <row r="57" spans="1:16" s="7" customFormat="1" ht="24.75" customHeight="1" outlineLevel="1" x14ac:dyDescent="0.25">
      <c r="A57" s="137">
        <v>10</v>
      </c>
      <c r="B57" s="116" t="s">
        <v>2681</v>
      </c>
      <c r="C57" s="65"/>
      <c r="D57" s="115" t="s">
        <v>2688</v>
      </c>
      <c r="E57" s="138">
        <v>42490</v>
      </c>
      <c r="F57" s="138">
        <v>43814</v>
      </c>
      <c r="G57" s="165">
        <f t="shared" si="2"/>
        <v>44.133333333333333</v>
      </c>
      <c r="H57" s="116" t="s">
        <v>2698</v>
      </c>
      <c r="I57" s="115" t="s">
        <v>628</v>
      </c>
      <c r="J57" s="115" t="s">
        <v>630</v>
      </c>
      <c r="K57" s="117">
        <v>83133624</v>
      </c>
      <c r="L57" s="118" t="s">
        <v>1148</v>
      </c>
      <c r="M57" s="112">
        <v>1</v>
      </c>
      <c r="N57" s="118" t="s">
        <v>27</v>
      </c>
      <c r="O57" s="118" t="s">
        <v>1148</v>
      </c>
      <c r="P57" s="81"/>
    </row>
    <row r="58" spans="1:16" s="7" customFormat="1" ht="24.75" customHeight="1" outlineLevel="1" x14ac:dyDescent="0.25">
      <c r="A58" s="137">
        <v>11</v>
      </c>
      <c r="B58" s="116" t="s">
        <v>2681</v>
      </c>
      <c r="C58" s="65"/>
      <c r="D58" s="115" t="s">
        <v>2688</v>
      </c>
      <c r="E58" s="138">
        <v>42490</v>
      </c>
      <c r="F58" s="138">
        <v>43814</v>
      </c>
      <c r="G58" s="165">
        <f t="shared" si="2"/>
        <v>44.133333333333333</v>
      </c>
      <c r="H58" s="116" t="s">
        <v>2698</v>
      </c>
      <c r="I58" s="115" t="s">
        <v>628</v>
      </c>
      <c r="J58" s="115" t="s">
        <v>635</v>
      </c>
      <c r="K58" s="117">
        <v>83133624</v>
      </c>
      <c r="L58" s="118" t="s">
        <v>1148</v>
      </c>
      <c r="M58" s="112">
        <v>1</v>
      </c>
      <c r="N58" s="118" t="s">
        <v>27</v>
      </c>
      <c r="O58" s="118" t="s">
        <v>1148</v>
      </c>
      <c r="P58" s="81"/>
    </row>
    <row r="59" spans="1:16" s="7" customFormat="1" ht="24.75" customHeight="1" outlineLevel="1" x14ac:dyDescent="0.25">
      <c r="A59" s="137">
        <v>12</v>
      </c>
      <c r="B59" s="116" t="s">
        <v>2681</v>
      </c>
      <c r="C59" s="65"/>
      <c r="D59" s="115" t="s">
        <v>2688</v>
      </c>
      <c r="E59" s="138">
        <v>42490</v>
      </c>
      <c r="F59" s="138">
        <v>43814</v>
      </c>
      <c r="G59" s="165">
        <f t="shared" si="2"/>
        <v>44.133333333333333</v>
      </c>
      <c r="H59" s="116" t="s">
        <v>2698</v>
      </c>
      <c r="I59" s="115" t="s">
        <v>628</v>
      </c>
      <c r="J59" s="115" t="s">
        <v>647</v>
      </c>
      <c r="K59" s="117">
        <v>83133624</v>
      </c>
      <c r="L59" s="118" t="s">
        <v>1148</v>
      </c>
      <c r="M59" s="112">
        <v>1</v>
      </c>
      <c r="N59" s="118" t="s">
        <v>27</v>
      </c>
      <c r="O59" s="118" t="s">
        <v>1148</v>
      </c>
      <c r="P59" s="81"/>
    </row>
    <row r="60" spans="1:16" s="7" customFormat="1" ht="24.75" customHeight="1" outlineLevel="1" x14ac:dyDescent="0.25">
      <c r="A60" s="137">
        <v>13</v>
      </c>
      <c r="B60" s="116" t="s">
        <v>2681</v>
      </c>
      <c r="C60" s="65"/>
      <c r="D60" s="115" t="s">
        <v>2688</v>
      </c>
      <c r="E60" s="138">
        <v>42490</v>
      </c>
      <c r="F60" s="138">
        <v>43814</v>
      </c>
      <c r="G60" s="165">
        <f t="shared" si="2"/>
        <v>44.133333333333333</v>
      </c>
      <c r="H60" s="116" t="s">
        <v>2698</v>
      </c>
      <c r="I60" s="115" t="s">
        <v>628</v>
      </c>
      <c r="J60" s="115" t="s">
        <v>658</v>
      </c>
      <c r="K60" s="117">
        <v>83133624</v>
      </c>
      <c r="L60" s="118" t="s">
        <v>1148</v>
      </c>
      <c r="M60" s="112">
        <v>1</v>
      </c>
      <c r="N60" s="118" t="s">
        <v>27</v>
      </c>
      <c r="O60" s="118" t="s">
        <v>1148</v>
      </c>
      <c r="P60" s="81"/>
    </row>
    <row r="61" spans="1:16" s="7" customFormat="1" ht="24.75" customHeight="1" outlineLevel="1" x14ac:dyDescent="0.25">
      <c r="A61" s="137">
        <v>14</v>
      </c>
      <c r="B61" s="116" t="s">
        <v>2681</v>
      </c>
      <c r="C61" s="65"/>
      <c r="D61" s="115" t="s">
        <v>2689</v>
      </c>
      <c r="E61" s="138">
        <v>43558</v>
      </c>
      <c r="F61" s="138">
        <v>43830</v>
      </c>
      <c r="G61" s="165">
        <f t="shared" si="2"/>
        <v>9.0666666666666664</v>
      </c>
      <c r="H61" s="116" t="s">
        <v>2699</v>
      </c>
      <c r="I61" s="115" t="s">
        <v>628</v>
      </c>
      <c r="J61" s="115" t="s">
        <v>649</v>
      </c>
      <c r="K61" s="117">
        <v>564413400</v>
      </c>
      <c r="L61" s="118" t="s">
        <v>1148</v>
      </c>
      <c r="M61" s="112">
        <v>1</v>
      </c>
      <c r="N61" s="118" t="s">
        <v>27</v>
      </c>
      <c r="O61" s="118" t="s">
        <v>1148</v>
      </c>
      <c r="P61" s="81"/>
    </row>
    <row r="62" spans="1:16" s="7" customFormat="1" ht="24.75" customHeight="1" outlineLevel="1" x14ac:dyDescent="0.25">
      <c r="A62" s="137">
        <v>15</v>
      </c>
      <c r="B62" s="116" t="s">
        <v>2681</v>
      </c>
      <c r="C62" s="65"/>
      <c r="D62" s="115" t="s">
        <v>2689</v>
      </c>
      <c r="E62" s="138">
        <v>43558</v>
      </c>
      <c r="F62" s="138">
        <v>43830</v>
      </c>
      <c r="G62" s="165">
        <f t="shared" si="2"/>
        <v>9.0666666666666664</v>
      </c>
      <c r="H62" s="116" t="s">
        <v>2699</v>
      </c>
      <c r="I62" s="115" t="s">
        <v>628</v>
      </c>
      <c r="J62" s="115" t="s">
        <v>632</v>
      </c>
      <c r="K62" s="117">
        <v>564413400</v>
      </c>
      <c r="L62" s="118" t="s">
        <v>1148</v>
      </c>
      <c r="M62" s="112">
        <v>1</v>
      </c>
      <c r="N62" s="118" t="s">
        <v>27</v>
      </c>
      <c r="O62" s="118" t="s">
        <v>1148</v>
      </c>
      <c r="P62" s="81"/>
    </row>
    <row r="63" spans="1:16" s="7" customFormat="1" ht="24.75" customHeight="1" outlineLevel="1" x14ac:dyDescent="0.25">
      <c r="A63" s="137">
        <v>16</v>
      </c>
      <c r="B63" s="116" t="s">
        <v>2681</v>
      </c>
      <c r="C63" s="65"/>
      <c r="D63" s="115" t="s">
        <v>2689</v>
      </c>
      <c r="E63" s="138">
        <v>43558</v>
      </c>
      <c r="F63" s="138">
        <v>43830</v>
      </c>
      <c r="G63" s="165">
        <f t="shared" si="2"/>
        <v>9.0666666666666664</v>
      </c>
      <c r="H63" s="116" t="s">
        <v>2699</v>
      </c>
      <c r="I63" s="115" t="s">
        <v>628</v>
      </c>
      <c r="J63" s="115" t="s">
        <v>645</v>
      </c>
      <c r="K63" s="117">
        <v>564413400</v>
      </c>
      <c r="L63" s="118" t="s">
        <v>1148</v>
      </c>
      <c r="M63" s="112">
        <v>1</v>
      </c>
      <c r="N63" s="118" t="s">
        <v>27</v>
      </c>
      <c r="O63" s="118" t="s">
        <v>1148</v>
      </c>
      <c r="P63" s="81"/>
    </row>
    <row r="64" spans="1:16" s="7" customFormat="1" ht="24.75" customHeight="1" outlineLevel="1" x14ac:dyDescent="0.25">
      <c r="A64" s="137">
        <v>17</v>
      </c>
      <c r="B64" s="116" t="s">
        <v>2681</v>
      </c>
      <c r="C64" s="65"/>
      <c r="D64" s="115" t="s">
        <v>2689</v>
      </c>
      <c r="E64" s="138">
        <v>43558</v>
      </c>
      <c r="F64" s="138">
        <v>43830</v>
      </c>
      <c r="G64" s="165">
        <f t="shared" si="2"/>
        <v>9.0666666666666664</v>
      </c>
      <c r="H64" s="116" t="s">
        <v>2699</v>
      </c>
      <c r="I64" s="115" t="s">
        <v>628</v>
      </c>
      <c r="J64" s="115" t="s">
        <v>636</v>
      </c>
      <c r="K64" s="117">
        <v>564413400</v>
      </c>
      <c r="L64" s="118" t="s">
        <v>1148</v>
      </c>
      <c r="M64" s="112">
        <v>1</v>
      </c>
      <c r="N64" s="118" t="s">
        <v>27</v>
      </c>
      <c r="O64" s="118" t="s">
        <v>1148</v>
      </c>
      <c r="P64" s="81"/>
    </row>
    <row r="65" spans="1:16" s="7" customFormat="1" ht="24.75" customHeight="1" outlineLevel="1" x14ac:dyDescent="0.25">
      <c r="A65" s="137">
        <v>18</v>
      </c>
      <c r="B65" s="116" t="s">
        <v>2681</v>
      </c>
      <c r="C65" s="65"/>
      <c r="D65" s="115" t="s">
        <v>2690</v>
      </c>
      <c r="E65" s="138">
        <v>43483</v>
      </c>
      <c r="F65" s="138">
        <v>43830</v>
      </c>
      <c r="G65" s="165">
        <f t="shared" si="2"/>
        <v>11.566666666666666</v>
      </c>
      <c r="H65" s="114" t="s">
        <v>2700</v>
      </c>
      <c r="I65" s="115" t="s">
        <v>628</v>
      </c>
      <c r="J65" s="115" t="s">
        <v>634</v>
      </c>
      <c r="K65" s="113">
        <v>3057426999</v>
      </c>
      <c r="L65" s="118" t="s">
        <v>1148</v>
      </c>
      <c r="M65" s="112">
        <v>1</v>
      </c>
      <c r="N65" s="118" t="s">
        <v>27</v>
      </c>
      <c r="O65" s="118" t="s">
        <v>1148</v>
      </c>
      <c r="P65" s="81"/>
    </row>
    <row r="66" spans="1:16" s="7" customFormat="1" ht="24.75" customHeight="1" outlineLevel="1" x14ac:dyDescent="0.25">
      <c r="A66" s="137">
        <v>19</v>
      </c>
      <c r="B66" s="116" t="s">
        <v>2682</v>
      </c>
      <c r="C66" s="65"/>
      <c r="D66" s="115" t="s">
        <v>2691</v>
      </c>
      <c r="E66" s="138">
        <v>42760</v>
      </c>
      <c r="F66" s="138">
        <v>43288</v>
      </c>
      <c r="G66" s="165">
        <f t="shared" si="2"/>
        <v>17.600000000000001</v>
      </c>
      <c r="H66" s="116" t="s">
        <v>2701</v>
      </c>
      <c r="I66" s="115" t="s">
        <v>628</v>
      </c>
      <c r="J66" s="115" t="s">
        <v>654</v>
      </c>
      <c r="K66" s="117">
        <v>730000000</v>
      </c>
      <c r="L66" s="118" t="s">
        <v>1148</v>
      </c>
      <c r="M66" s="112">
        <v>1</v>
      </c>
      <c r="N66" s="118" t="s">
        <v>27</v>
      </c>
      <c r="O66" s="118" t="s">
        <v>26</v>
      </c>
      <c r="P66" s="81"/>
    </row>
    <row r="67" spans="1:16" s="7" customFormat="1" ht="24.75" customHeight="1" outlineLevel="1" x14ac:dyDescent="0.25">
      <c r="A67" s="137">
        <v>20</v>
      </c>
      <c r="B67" s="116" t="s">
        <v>2683</v>
      </c>
      <c r="C67" s="65"/>
      <c r="D67" s="115" t="s">
        <v>2692</v>
      </c>
      <c r="E67" s="138">
        <v>42125</v>
      </c>
      <c r="F67" s="138">
        <v>42520</v>
      </c>
      <c r="G67" s="165">
        <f t="shared" si="2"/>
        <v>13.166666666666666</v>
      </c>
      <c r="H67" s="114" t="s">
        <v>2702</v>
      </c>
      <c r="I67" s="115" t="s">
        <v>628</v>
      </c>
      <c r="J67" s="115" t="s">
        <v>654</v>
      </c>
      <c r="K67" s="117">
        <v>134560000</v>
      </c>
      <c r="L67" s="118" t="s">
        <v>1148</v>
      </c>
      <c r="M67" s="112">
        <v>1</v>
      </c>
      <c r="N67" s="118" t="s">
        <v>27</v>
      </c>
      <c r="O67" s="118" t="s">
        <v>1148</v>
      </c>
      <c r="P67" s="81"/>
    </row>
    <row r="68" spans="1:16" s="7" customFormat="1" ht="24.75" customHeight="1" outlineLevel="1" x14ac:dyDescent="0.25">
      <c r="A68" s="136">
        <v>21</v>
      </c>
      <c r="B68" s="116" t="s">
        <v>2684</v>
      </c>
      <c r="C68" s="118"/>
      <c r="D68" s="115" t="s">
        <v>2693</v>
      </c>
      <c r="E68" s="138">
        <v>41655</v>
      </c>
      <c r="F68" s="138">
        <v>41996</v>
      </c>
      <c r="G68" s="165">
        <f t="shared" si="2"/>
        <v>11.366666666666667</v>
      </c>
      <c r="H68" s="114" t="s">
        <v>2703</v>
      </c>
      <c r="I68" s="115" t="s">
        <v>628</v>
      </c>
      <c r="J68" s="115" t="s">
        <v>654</v>
      </c>
      <c r="K68" s="117">
        <v>98000000</v>
      </c>
      <c r="L68" s="118" t="s">
        <v>1148</v>
      </c>
      <c r="M68" s="112">
        <v>1</v>
      </c>
      <c r="N68" s="118" t="s">
        <v>27</v>
      </c>
      <c r="O68" s="118" t="s">
        <v>1148</v>
      </c>
      <c r="P68" s="81"/>
    </row>
    <row r="69" spans="1:16" s="7" customFormat="1" ht="24.75" customHeight="1" outlineLevel="1" x14ac:dyDescent="0.25">
      <c r="A69" s="136">
        <v>22</v>
      </c>
      <c r="B69" s="116" t="s">
        <v>2685</v>
      </c>
      <c r="C69" s="118"/>
      <c r="D69" s="115" t="s">
        <v>2694</v>
      </c>
      <c r="E69" s="138">
        <v>43108</v>
      </c>
      <c r="F69" s="138">
        <v>43707</v>
      </c>
      <c r="G69" s="165">
        <f t="shared" si="2"/>
        <v>19.966666666666665</v>
      </c>
      <c r="H69" s="116" t="s">
        <v>2704</v>
      </c>
      <c r="I69" s="115" t="s">
        <v>628</v>
      </c>
      <c r="J69" s="115" t="s">
        <v>632</v>
      </c>
      <c r="K69" s="113">
        <v>280000000</v>
      </c>
      <c r="L69" s="118" t="s">
        <v>1148</v>
      </c>
      <c r="M69" s="112">
        <v>1</v>
      </c>
      <c r="N69" s="118" t="s">
        <v>27</v>
      </c>
      <c r="O69" s="118" t="s">
        <v>26</v>
      </c>
      <c r="P69" s="81"/>
    </row>
    <row r="70" spans="1:16" s="7" customFormat="1" ht="24.75" customHeight="1" outlineLevel="1" x14ac:dyDescent="0.25">
      <c r="A70" s="136">
        <v>23</v>
      </c>
      <c r="B70" s="116" t="s">
        <v>2684</v>
      </c>
      <c r="C70" s="118"/>
      <c r="D70" s="115" t="s">
        <v>2695</v>
      </c>
      <c r="E70" s="138">
        <v>41654</v>
      </c>
      <c r="F70" s="138">
        <v>41957</v>
      </c>
      <c r="G70" s="165">
        <f t="shared" si="2"/>
        <v>10.1</v>
      </c>
      <c r="H70" s="116" t="s">
        <v>2705</v>
      </c>
      <c r="I70" s="115" t="s">
        <v>628</v>
      </c>
      <c r="J70" s="115" t="s">
        <v>654</v>
      </c>
      <c r="K70" s="113">
        <v>180000000</v>
      </c>
      <c r="L70" s="118" t="s">
        <v>1148</v>
      </c>
      <c r="M70" s="112">
        <v>1</v>
      </c>
      <c r="N70" s="118" t="s">
        <v>27</v>
      </c>
      <c r="O70" s="118" t="s">
        <v>1148</v>
      </c>
      <c r="P70" s="81"/>
    </row>
    <row r="71" spans="1:16" s="7" customFormat="1" ht="24.75" customHeight="1" outlineLevel="1" x14ac:dyDescent="0.25">
      <c r="A71" s="136">
        <v>24</v>
      </c>
      <c r="B71" s="116" t="s">
        <v>2686</v>
      </c>
      <c r="C71" s="118"/>
      <c r="D71" s="115" t="s">
        <v>2696</v>
      </c>
      <c r="E71" s="138">
        <v>42449</v>
      </c>
      <c r="F71" s="138">
        <v>42724</v>
      </c>
      <c r="G71" s="165">
        <f t="shared" si="2"/>
        <v>9.1666666666666661</v>
      </c>
      <c r="H71" s="116" t="s">
        <v>2706</v>
      </c>
      <c r="I71" s="115" t="s">
        <v>628</v>
      </c>
      <c r="J71" s="115" t="s">
        <v>656</v>
      </c>
      <c r="K71" s="113">
        <v>380000000</v>
      </c>
      <c r="L71" s="118" t="s">
        <v>1148</v>
      </c>
      <c r="M71" s="112">
        <v>1</v>
      </c>
      <c r="N71" s="118" t="s">
        <v>27</v>
      </c>
      <c r="O71" s="118" t="s">
        <v>1148</v>
      </c>
      <c r="P71" s="81"/>
    </row>
    <row r="72" spans="1:16" s="7" customFormat="1" ht="24.75" customHeight="1" outlineLevel="1" x14ac:dyDescent="0.25">
      <c r="A72" s="137">
        <v>25</v>
      </c>
      <c r="B72" s="116" t="s">
        <v>2687</v>
      </c>
      <c r="C72" s="118"/>
      <c r="D72" s="115" t="s">
        <v>2697</v>
      </c>
      <c r="E72" s="138">
        <v>41353</v>
      </c>
      <c r="F72" s="138">
        <v>42083</v>
      </c>
      <c r="G72" s="165">
        <f t="shared" si="2"/>
        <v>24.333333333333332</v>
      </c>
      <c r="H72" s="116" t="s">
        <v>2707</v>
      </c>
      <c r="I72" s="115" t="s">
        <v>628</v>
      </c>
      <c r="J72" s="115" t="s">
        <v>632</v>
      </c>
      <c r="K72" s="117">
        <v>250000000</v>
      </c>
      <c r="L72" s="118" t="s">
        <v>1148</v>
      </c>
      <c r="M72" s="112">
        <v>1</v>
      </c>
      <c r="N72" s="118" t="s">
        <v>27</v>
      </c>
      <c r="O72" s="118" t="s">
        <v>1148</v>
      </c>
      <c r="P72" s="81"/>
    </row>
    <row r="73" spans="1:16" s="7" customFormat="1" ht="24.75" customHeight="1" outlineLevel="1" x14ac:dyDescent="0.25">
      <c r="A73" s="137">
        <v>26</v>
      </c>
      <c r="B73" s="116" t="s">
        <v>2794</v>
      </c>
      <c r="C73" s="118" t="s">
        <v>31</v>
      </c>
      <c r="D73" s="115" t="s">
        <v>2795</v>
      </c>
      <c r="E73" s="138">
        <v>42776</v>
      </c>
      <c r="F73" s="138">
        <v>43008</v>
      </c>
      <c r="G73" s="165">
        <f t="shared" si="2"/>
        <v>7.7333333333333334</v>
      </c>
      <c r="H73" s="116" t="s">
        <v>2793</v>
      </c>
      <c r="I73" s="115" t="s">
        <v>396</v>
      </c>
      <c r="J73" s="115" t="s">
        <v>882</v>
      </c>
      <c r="K73" s="117">
        <v>40000000</v>
      </c>
      <c r="L73" s="118" t="s">
        <v>2721</v>
      </c>
      <c r="M73" s="112">
        <v>1</v>
      </c>
      <c r="N73" s="118" t="s">
        <v>27</v>
      </c>
      <c r="O73" s="118" t="s">
        <v>1148</v>
      </c>
      <c r="P73" s="81"/>
    </row>
    <row r="74" spans="1:16" s="7" customFormat="1" ht="24.75" customHeight="1" outlineLevel="1" x14ac:dyDescent="0.25">
      <c r="A74" s="137">
        <v>27</v>
      </c>
      <c r="B74" s="116" t="s">
        <v>2796</v>
      </c>
      <c r="C74" s="118" t="s">
        <v>32</v>
      </c>
      <c r="D74" s="115" t="s">
        <v>2797</v>
      </c>
      <c r="E74" s="138">
        <v>42776</v>
      </c>
      <c r="F74" s="138">
        <v>43008</v>
      </c>
      <c r="G74" s="165">
        <f t="shared" si="2"/>
        <v>7.7333333333333334</v>
      </c>
      <c r="H74" s="116" t="s">
        <v>2799</v>
      </c>
      <c r="I74" s="115" t="s">
        <v>628</v>
      </c>
      <c r="J74" s="115" t="s">
        <v>634</v>
      </c>
      <c r="K74" s="117">
        <v>40000000</v>
      </c>
      <c r="L74" s="118" t="s">
        <v>1148</v>
      </c>
      <c r="M74" s="112">
        <v>1</v>
      </c>
      <c r="N74" s="118" t="s">
        <v>27</v>
      </c>
      <c r="O74" s="118" t="s">
        <v>1148</v>
      </c>
      <c r="P74" s="81"/>
    </row>
    <row r="75" spans="1:16" s="7" customFormat="1" ht="24.75" customHeight="1" outlineLevel="1" x14ac:dyDescent="0.25">
      <c r="A75" s="137">
        <v>28</v>
      </c>
      <c r="B75" s="116" t="s">
        <v>2798</v>
      </c>
      <c r="C75" s="118" t="s">
        <v>32</v>
      </c>
      <c r="D75" s="115" t="s">
        <v>2797</v>
      </c>
      <c r="E75" s="138">
        <v>42079</v>
      </c>
      <c r="F75" s="138">
        <v>42704</v>
      </c>
      <c r="G75" s="165">
        <f t="shared" si="2"/>
        <v>20.833333333333332</v>
      </c>
      <c r="H75" s="114" t="s">
        <v>2800</v>
      </c>
      <c r="I75" s="115" t="s">
        <v>628</v>
      </c>
      <c r="J75" s="115" t="s">
        <v>650</v>
      </c>
      <c r="K75" s="117">
        <v>10000000</v>
      </c>
      <c r="L75" s="118" t="s">
        <v>1148</v>
      </c>
      <c r="M75" s="112">
        <v>1</v>
      </c>
      <c r="N75" s="118" t="s">
        <v>27</v>
      </c>
      <c r="O75" s="118" t="s">
        <v>1148</v>
      </c>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12"/>
      <c r="N82" s="118"/>
      <c r="O82" s="118"/>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t="s">
        <v>2708</v>
      </c>
      <c r="E114" s="138">
        <v>43882</v>
      </c>
      <c r="F114" s="138">
        <v>44196</v>
      </c>
      <c r="G114" s="165">
        <f>IF(AND(E114&lt;&gt;"",F114&lt;&gt;""),((F114-E114)/30),"")</f>
        <v>10.466666666666667</v>
      </c>
      <c r="H114" s="116" t="s">
        <v>2714</v>
      </c>
      <c r="I114" s="115" t="s">
        <v>396</v>
      </c>
      <c r="J114" s="115" t="s">
        <v>882</v>
      </c>
      <c r="K114" s="117">
        <v>2127972686</v>
      </c>
      <c r="L114" s="102">
        <f>+IF(AND(K114&gt;0,O114="Ejecución"),(K114/877802)*Tabla28[[#This Row],[% participación]],IF(AND(K114&gt;0,O114&lt;&gt;"Ejecución"),"-",""))</f>
        <v>2424.2057844479737</v>
      </c>
      <c r="M114" s="118" t="s">
        <v>1148</v>
      </c>
      <c r="N114" s="174">
        <v>1</v>
      </c>
      <c r="O114" s="170" t="s">
        <v>1150</v>
      </c>
      <c r="P114" s="80"/>
    </row>
    <row r="115" spans="1:16" s="6" customFormat="1" ht="24.75" customHeight="1" x14ac:dyDescent="0.25">
      <c r="A115" s="136">
        <v>2</v>
      </c>
      <c r="B115" s="168" t="s">
        <v>2672</v>
      </c>
      <c r="C115" s="169" t="s">
        <v>31</v>
      </c>
      <c r="D115" s="115" t="s">
        <v>2709</v>
      </c>
      <c r="E115" s="138">
        <v>43889</v>
      </c>
      <c r="F115" s="138">
        <v>44196</v>
      </c>
      <c r="G115" s="165">
        <f t="shared" ref="G115:G116" si="3">IF(AND(E115&lt;&gt;"",F115&lt;&gt;""),((F115-E115)/30),"")</f>
        <v>10.233333333333333</v>
      </c>
      <c r="H115" s="116" t="s">
        <v>2715</v>
      </c>
      <c r="I115" s="115" t="s">
        <v>396</v>
      </c>
      <c r="J115" s="115" t="s">
        <v>876</v>
      </c>
      <c r="K115" s="68">
        <v>1374431827</v>
      </c>
      <c r="L115" s="102">
        <f>+IF(AND(K115&gt;0,O115="Ejecución"),(K115/877802)*Tabla28[[#This Row],[% participación]],IF(AND(K115&gt;0,O115&lt;&gt;"Ejecución"),"-",""))</f>
        <v>1565.7652033146428</v>
      </c>
      <c r="M115" s="118" t="s">
        <v>1148</v>
      </c>
      <c r="N115" s="174">
        <v>1</v>
      </c>
      <c r="O115" s="170" t="s">
        <v>1150</v>
      </c>
      <c r="P115" s="80"/>
    </row>
    <row r="116" spans="1:16" s="6" customFormat="1" ht="24.75" customHeight="1" x14ac:dyDescent="0.25">
      <c r="A116" s="136">
        <v>3</v>
      </c>
      <c r="B116" s="168" t="s">
        <v>2672</v>
      </c>
      <c r="C116" s="169" t="s">
        <v>31</v>
      </c>
      <c r="D116" s="115" t="s">
        <v>2709</v>
      </c>
      <c r="E116" s="138">
        <v>43889</v>
      </c>
      <c r="F116" s="138">
        <v>44196</v>
      </c>
      <c r="G116" s="165">
        <f t="shared" si="3"/>
        <v>10.233333333333333</v>
      </c>
      <c r="H116" s="116" t="s">
        <v>2715</v>
      </c>
      <c r="I116" s="115" t="s">
        <v>396</v>
      </c>
      <c r="J116" s="115" t="s">
        <v>884</v>
      </c>
      <c r="K116" s="68">
        <v>1374431827</v>
      </c>
      <c r="L116" s="102">
        <f>+IF(AND(K116&gt;0,O116="Ejecución"),(K116/877802)*Tabla28[[#This Row],[% participación]],IF(AND(K116&gt;0,O116&lt;&gt;"Ejecución"),"-",""))</f>
        <v>1565.7652033146428</v>
      </c>
      <c r="M116" s="118" t="s">
        <v>1148</v>
      </c>
      <c r="N116" s="174">
        <v>1</v>
      </c>
      <c r="O116" s="170" t="s">
        <v>1150</v>
      </c>
      <c r="P116" s="80"/>
    </row>
    <row r="117" spans="1:16" s="6" customFormat="1" ht="24.75" customHeight="1" outlineLevel="1" x14ac:dyDescent="0.25">
      <c r="A117" s="136">
        <v>4</v>
      </c>
      <c r="B117" s="168" t="s">
        <v>2672</v>
      </c>
      <c r="C117" s="169" t="s">
        <v>31</v>
      </c>
      <c r="D117" s="115" t="s">
        <v>2709</v>
      </c>
      <c r="E117" s="138">
        <v>43889</v>
      </c>
      <c r="F117" s="138">
        <v>44196</v>
      </c>
      <c r="G117" s="165">
        <f t="shared" ref="G117:G159" si="4">IF(AND(E117&lt;&gt;"",F117&lt;&gt;""),((F117-E117)/30),"")</f>
        <v>10.233333333333333</v>
      </c>
      <c r="H117" s="116" t="s">
        <v>2715</v>
      </c>
      <c r="I117" s="115" t="s">
        <v>396</v>
      </c>
      <c r="J117" s="115" t="s">
        <v>882</v>
      </c>
      <c r="K117" s="68">
        <v>1374431827</v>
      </c>
      <c r="L117" s="102">
        <f>+IF(AND(K117&gt;0,O117="Ejecución"),(K117/877802)*Tabla28[[#This Row],[% participación]],IF(AND(K117&gt;0,O117&lt;&gt;"Ejecución"),"-",""))</f>
        <v>1565.7652033146428</v>
      </c>
      <c r="M117" s="118" t="s">
        <v>1148</v>
      </c>
      <c r="N117" s="174">
        <v>1</v>
      </c>
      <c r="O117" s="170" t="s">
        <v>1150</v>
      </c>
      <c r="P117" s="80"/>
    </row>
    <row r="118" spans="1:16" s="7" customFormat="1" ht="24.75" customHeight="1" outlineLevel="1" x14ac:dyDescent="0.25">
      <c r="A118" s="137">
        <v>5</v>
      </c>
      <c r="B118" s="168" t="s">
        <v>2672</v>
      </c>
      <c r="C118" s="169" t="s">
        <v>31</v>
      </c>
      <c r="D118" s="115" t="s">
        <v>2709</v>
      </c>
      <c r="E118" s="138">
        <v>43889</v>
      </c>
      <c r="F118" s="138">
        <v>44196</v>
      </c>
      <c r="G118" s="165">
        <f t="shared" si="4"/>
        <v>10.233333333333333</v>
      </c>
      <c r="H118" s="116" t="s">
        <v>2715</v>
      </c>
      <c r="I118" s="115" t="s">
        <v>396</v>
      </c>
      <c r="J118" s="115" t="s">
        <v>878</v>
      </c>
      <c r="K118" s="68">
        <v>1374431827</v>
      </c>
      <c r="L118" s="102">
        <f>+IF(AND(K118&gt;0,O118="Ejecución"),(K118/877802)*Tabla28[[#This Row],[% participación]],IF(AND(K118&gt;0,O118&lt;&gt;"Ejecución"),"-",""))</f>
        <v>1565.7652033146428</v>
      </c>
      <c r="M118" s="118" t="s">
        <v>1148</v>
      </c>
      <c r="N118" s="174">
        <v>1</v>
      </c>
      <c r="O118" s="170" t="s">
        <v>1150</v>
      </c>
      <c r="P118" s="81"/>
    </row>
    <row r="119" spans="1:16" s="7" customFormat="1" ht="24.75" customHeight="1" outlineLevel="1" x14ac:dyDescent="0.25">
      <c r="A119" s="137">
        <v>6</v>
      </c>
      <c r="B119" s="168" t="s">
        <v>2672</v>
      </c>
      <c r="C119" s="169" t="s">
        <v>31</v>
      </c>
      <c r="D119" s="115" t="s">
        <v>2710</v>
      </c>
      <c r="E119" s="138">
        <v>43889</v>
      </c>
      <c r="F119" s="138">
        <v>44196</v>
      </c>
      <c r="G119" s="165">
        <f t="shared" si="4"/>
        <v>10.233333333333333</v>
      </c>
      <c r="H119" s="116" t="s">
        <v>2716</v>
      </c>
      <c r="I119" s="115" t="s">
        <v>628</v>
      </c>
      <c r="J119" s="115" t="s">
        <v>630</v>
      </c>
      <c r="K119" s="68">
        <v>1988961791</v>
      </c>
      <c r="L119" s="102">
        <f>+IF(AND(K119&gt;0,O119="Ejecución"),(K119/877802)*Tabla28[[#This Row],[% participación]],IF(AND(K119&gt;0,O119&lt;&gt;"Ejecución"),"-",""))</f>
        <v>2265.8433120453133</v>
      </c>
      <c r="M119" s="118" t="s">
        <v>1148</v>
      </c>
      <c r="N119" s="174">
        <v>1</v>
      </c>
      <c r="O119" s="170" t="s">
        <v>1150</v>
      </c>
      <c r="P119" s="81"/>
    </row>
    <row r="120" spans="1:16" s="7" customFormat="1" ht="24.75" customHeight="1" outlineLevel="1" x14ac:dyDescent="0.25">
      <c r="A120" s="137">
        <v>7</v>
      </c>
      <c r="B120" s="168" t="s">
        <v>2672</v>
      </c>
      <c r="C120" s="169" t="s">
        <v>31</v>
      </c>
      <c r="D120" s="115" t="s">
        <v>2711</v>
      </c>
      <c r="E120" s="138">
        <v>43886</v>
      </c>
      <c r="F120" s="138">
        <v>44196</v>
      </c>
      <c r="G120" s="165">
        <f t="shared" si="4"/>
        <v>10.333333333333334</v>
      </c>
      <c r="H120" s="116" t="s">
        <v>2717</v>
      </c>
      <c r="I120" s="115" t="s">
        <v>628</v>
      </c>
      <c r="J120" s="115" t="s">
        <v>634</v>
      </c>
      <c r="K120" s="68">
        <v>4286830064</v>
      </c>
      <c r="L120" s="102">
        <f>+IF(AND(K120&gt;0,O120="Ejecución"),(K120/877802)*Tabla28[[#This Row],[% participación]],IF(AND(K120&gt;0,O120&lt;&gt;"Ejecución"),"-",""))</f>
        <v>4883.5956901442469</v>
      </c>
      <c r="M120" s="118" t="s">
        <v>1148</v>
      </c>
      <c r="N120" s="174">
        <v>1</v>
      </c>
      <c r="O120" s="170" t="s">
        <v>1150</v>
      </c>
      <c r="P120" s="81"/>
    </row>
    <row r="121" spans="1:16" s="7" customFormat="1" ht="24.75" customHeight="1" outlineLevel="1" x14ac:dyDescent="0.25">
      <c r="A121" s="137">
        <v>8</v>
      </c>
      <c r="B121" s="168" t="s">
        <v>2672</v>
      </c>
      <c r="C121" s="169" t="s">
        <v>31</v>
      </c>
      <c r="D121" s="115" t="s">
        <v>2712</v>
      </c>
      <c r="E121" s="138">
        <v>43892</v>
      </c>
      <c r="F121" s="138">
        <v>44165</v>
      </c>
      <c r="G121" s="165">
        <f t="shared" si="4"/>
        <v>9.1</v>
      </c>
      <c r="H121" s="116" t="s">
        <v>2718</v>
      </c>
      <c r="I121" s="115" t="s">
        <v>396</v>
      </c>
      <c r="J121" s="115" t="s">
        <v>884</v>
      </c>
      <c r="K121" s="68">
        <v>164607763</v>
      </c>
      <c r="L121" s="102">
        <f>+IF(AND(K121&gt;0,O121="Ejecución"),(K121/877802)*Tabla28[[#This Row],[% participación]],IF(AND(K121&gt;0,O121&lt;&gt;"Ejecución"),"-",""))</f>
        <v>187.52265658998272</v>
      </c>
      <c r="M121" s="118" t="s">
        <v>1148</v>
      </c>
      <c r="N121" s="174">
        <v>1</v>
      </c>
      <c r="O121" s="170" t="s">
        <v>1150</v>
      </c>
      <c r="P121" s="81"/>
    </row>
    <row r="122" spans="1:16" s="7" customFormat="1" ht="24.75" customHeight="1" outlineLevel="1" x14ac:dyDescent="0.25">
      <c r="A122" s="137">
        <v>9</v>
      </c>
      <c r="B122" s="168" t="s">
        <v>2672</v>
      </c>
      <c r="C122" s="169" t="s">
        <v>31</v>
      </c>
      <c r="D122" s="115" t="s">
        <v>2712</v>
      </c>
      <c r="E122" s="138">
        <v>43892</v>
      </c>
      <c r="F122" s="138">
        <v>44165</v>
      </c>
      <c r="G122" s="165">
        <f t="shared" si="4"/>
        <v>9.1</v>
      </c>
      <c r="H122" s="116" t="s">
        <v>2718</v>
      </c>
      <c r="I122" s="115" t="s">
        <v>396</v>
      </c>
      <c r="J122" s="115" t="s">
        <v>882</v>
      </c>
      <c r="K122" s="68">
        <v>164607763</v>
      </c>
      <c r="L122" s="102">
        <f>+IF(AND(K122&gt;0,O122="Ejecución"),(K122/877802)*Tabla28[[#This Row],[% participación]],IF(AND(K122&gt;0,O122&lt;&gt;"Ejecución"),"-",""))</f>
        <v>187.52265658998272</v>
      </c>
      <c r="M122" s="118" t="s">
        <v>1148</v>
      </c>
      <c r="N122" s="174">
        <v>1</v>
      </c>
      <c r="O122" s="170" t="s">
        <v>1150</v>
      </c>
      <c r="P122" s="81"/>
    </row>
    <row r="123" spans="1:16" s="7" customFormat="1" ht="24.75" customHeight="1" outlineLevel="1" x14ac:dyDescent="0.25">
      <c r="A123" s="137">
        <v>10</v>
      </c>
      <c r="B123" s="168" t="s">
        <v>2672</v>
      </c>
      <c r="C123" s="169" t="s">
        <v>31</v>
      </c>
      <c r="D123" s="115" t="s">
        <v>2712</v>
      </c>
      <c r="E123" s="138">
        <v>43892</v>
      </c>
      <c r="F123" s="138">
        <v>44165</v>
      </c>
      <c r="G123" s="165">
        <f t="shared" si="4"/>
        <v>9.1</v>
      </c>
      <c r="H123" s="116" t="s">
        <v>2718</v>
      </c>
      <c r="I123" s="115" t="s">
        <v>396</v>
      </c>
      <c r="J123" s="115" t="s">
        <v>876</v>
      </c>
      <c r="K123" s="68">
        <v>164607763</v>
      </c>
      <c r="L123" s="102">
        <f>+IF(AND(K123&gt;0,O123="Ejecución"),(K123/877802)*Tabla28[[#This Row],[% participación]],IF(AND(K123&gt;0,O123&lt;&gt;"Ejecución"),"-",""))</f>
        <v>187.52265658998272</v>
      </c>
      <c r="M123" s="118" t="s">
        <v>1148</v>
      </c>
      <c r="N123" s="174">
        <v>1</v>
      </c>
      <c r="O123" s="170" t="s">
        <v>1150</v>
      </c>
      <c r="P123" s="81"/>
    </row>
    <row r="124" spans="1:16" s="7" customFormat="1" ht="24.75" customHeight="1" outlineLevel="1" x14ac:dyDescent="0.25">
      <c r="A124" s="137">
        <v>11</v>
      </c>
      <c r="B124" s="168" t="s">
        <v>2672</v>
      </c>
      <c r="C124" s="169" t="s">
        <v>31</v>
      </c>
      <c r="D124" s="115" t="s">
        <v>2712</v>
      </c>
      <c r="E124" s="138">
        <v>43892</v>
      </c>
      <c r="F124" s="138">
        <v>44165</v>
      </c>
      <c r="G124" s="165">
        <f t="shared" si="4"/>
        <v>9.1</v>
      </c>
      <c r="H124" s="116" t="s">
        <v>2718</v>
      </c>
      <c r="I124" s="115" t="s">
        <v>396</v>
      </c>
      <c r="J124" s="115" t="s">
        <v>878</v>
      </c>
      <c r="K124" s="68">
        <v>164607763</v>
      </c>
      <c r="L124" s="102">
        <f>+IF(AND(K124&gt;0,O124="Ejecución"),(K124/877802)*Tabla28[[#This Row],[% participación]],IF(AND(K124&gt;0,O124&lt;&gt;"Ejecución"),"-",""))</f>
        <v>187.52265658998272</v>
      </c>
      <c r="M124" s="118" t="s">
        <v>1148</v>
      </c>
      <c r="N124" s="174">
        <v>1</v>
      </c>
      <c r="O124" s="170" t="s">
        <v>1150</v>
      </c>
      <c r="P124" s="81"/>
    </row>
    <row r="125" spans="1:16" s="7" customFormat="1" ht="24.75" customHeight="1" outlineLevel="1" x14ac:dyDescent="0.25">
      <c r="A125" s="137">
        <v>12</v>
      </c>
      <c r="B125" s="168" t="s">
        <v>2672</v>
      </c>
      <c r="C125" s="169" t="s">
        <v>31</v>
      </c>
      <c r="D125" s="115" t="s">
        <v>2713</v>
      </c>
      <c r="E125" s="138">
        <v>43850</v>
      </c>
      <c r="F125" s="138">
        <v>43963</v>
      </c>
      <c r="G125" s="165">
        <f t="shared" si="4"/>
        <v>3.7666666666666666</v>
      </c>
      <c r="H125" s="116" t="s">
        <v>2719</v>
      </c>
      <c r="I125" s="115" t="s">
        <v>628</v>
      </c>
      <c r="J125" s="115" t="s">
        <v>629</v>
      </c>
      <c r="K125" s="68">
        <v>436081632</v>
      </c>
      <c r="L125" s="102">
        <f>+IF(AND(K125&gt;0,O125="Ejecución"),(K125/877802)*Tabla28[[#This Row],[% participación]],IF(AND(K125&gt;0,O125&lt;&gt;"Ejecución"),"-",""))</f>
        <v>496.78815040293824</v>
      </c>
      <c r="M125" s="118" t="s">
        <v>1148</v>
      </c>
      <c r="N125" s="174">
        <v>1</v>
      </c>
      <c r="O125" s="170" t="s">
        <v>1150</v>
      </c>
      <c r="P125" s="81"/>
    </row>
    <row r="126" spans="1:16" s="7" customFormat="1" ht="24.75" customHeight="1" outlineLevel="1" x14ac:dyDescent="0.25">
      <c r="A126" s="137">
        <v>13</v>
      </c>
      <c r="B126" s="168" t="s">
        <v>2672</v>
      </c>
      <c r="C126" s="169" t="s">
        <v>31</v>
      </c>
      <c r="D126" s="63"/>
      <c r="E126" s="138"/>
      <c r="F126" s="138"/>
      <c r="G126" s="165" t="str">
        <f t="shared" si="4"/>
        <v/>
      </c>
      <c r="H126" s="64"/>
      <c r="I126" s="63"/>
      <c r="J126" s="63"/>
      <c r="K126" s="68"/>
      <c r="L126" s="102" t="str">
        <f>+IF(AND(K126&gt;0,O126="Ejecución"),(K126/877802)*Tabla28[[#This Row],[% participación]],IF(AND(K126&gt;0,O126&lt;&gt;"Ejecución"),"-",""))</f>
        <v/>
      </c>
      <c r="M126" s="65"/>
      <c r="N126" s="174" t="str">
        <f t="shared" ref="N126:N160" si="5">+IF(M126="No",1,IF(M126="Si","Ingrese %",""))</f>
        <v/>
      </c>
      <c r="O126" s="170" t="s">
        <v>1150</v>
      </c>
      <c r="P126" s="81"/>
    </row>
    <row r="127" spans="1:16" s="7" customFormat="1" ht="24.75" customHeight="1" outlineLevel="1" x14ac:dyDescent="0.25">
      <c r="A127" s="137">
        <v>14</v>
      </c>
      <c r="B127" s="168" t="s">
        <v>2672</v>
      </c>
      <c r="C127" s="169" t="s">
        <v>31</v>
      </c>
      <c r="D127" s="63"/>
      <c r="E127" s="138"/>
      <c r="F127" s="138"/>
      <c r="G127" s="165" t="str">
        <f t="shared" si="4"/>
        <v/>
      </c>
      <c r="H127" s="64"/>
      <c r="I127" s="63"/>
      <c r="J127" s="63"/>
      <c r="K127" s="68"/>
      <c r="L127" s="102" t="str">
        <f>+IF(AND(K127&gt;0,O127="Ejecución"),(K127/877802)*Tabla28[[#This Row],[% participación]],IF(AND(K127&gt;0,O127&lt;&gt;"Ejecución"),"-",""))</f>
        <v/>
      </c>
      <c r="M127" s="65"/>
      <c r="N127" s="174" t="str">
        <f t="shared" si="5"/>
        <v/>
      </c>
      <c r="O127" s="170" t="s">
        <v>1150</v>
      </c>
      <c r="P127" s="81"/>
    </row>
    <row r="128" spans="1:16" s="7" customFormat="1" ht="24.75" customHeight="1" outlineLevel="1" x14ac:dyDescent="0.25">
      <c r="A128" s="137">
        <v>15</v>
      </c>
      <c r="B128" s="168" t="s">
        <v>2672</v>
      </c>
      <c r="C128" s="169" t="s">
        <v>31</v>
      </c>
      <c r="D128" s="63"/>
      <c r="E128" s="138"/>
      <c r="F128" s="138"/>
      <c r="G128" s="165" t="str">
        <f t="shared" si="4"/>
        <v/>
      </c>
      <c r="H128" s="64"/>
      <c r="I128" s="63"/>
      <c r="J128" s="63"/>
      <c r="K128" s="68"/>
      <c r="L128" s="102" t="str">
        <f>+IF(AND(K128&gt;0,O128="Ejecución"),(K128/877802)*Tabla28[[#This Row],[% participación]],IF(AND(K128&gt;0,O128&lt;&gt;"Ejecución"),"-",""))</f>
        <v/>
      </c>
      <c r="M128" s="65"/>
      <c r="N128" s="174" t="str">
        <f t="shared" si="5"/>
        <v/>
      </c>
      <c r="O128" s="170" t="s">
        <v>1150</v>
      </c>
      <c r="P128" s="81"/>
    </row>
    <row r="129" spans="1:16" s="7" customFormat="1" ht="24.75" customHeight="1" outlineLevel="1" x14ac:dyDescent="0.25">
      <c r="A129" s="137">
        <v>16</v>
      </c>
      <c r="B129" s="168" t="s">
        <v>2672</v>
      </c>
      <c r="C129" s="169" t="s">
        <v>31</v>
      </c>
      <c r="D129" s="63"/>
      <c r="E129" s="138"/>
      <c r="F129" s="138"/>
      <c r="G129" s="165" t="str">
        <f t="shared" si="4"/>
        <v/>
      </c>
      <c r="H129" s="64"/>
      <c r="I129" s="63"/>
      <c r="J129" s="63"/>
      <c r="K129" s="68"/>
      <c r="L129" s="102" t="str">
        <f>+IF(AND(K129&gt;0,O129="Ejecución"),(K129/877802)*Tabla28[[#This Row],[% participación]],IF(AND(K129&gt;0,O129&lt;&gt;"Ejecución"),"-",""))</f>
        <v/>
      </c>
      <c r="M129" s="65"/>
      <c r="N129" s="174" t="str">
        <f t="shared" si="5"/>
        <v/>
      </c>
      <c r="O129" s="170" t="s">
        <v>1150</v>
      </c>
      <c r="P129" s="81"/>
    </row>
    <row r="130" spans="1:16" s="7" customFormat="1" ht="24.75" customHeight="1" outlineLevel="1" x14ac:dyDescent="0.25">
      <c r="A130" s="137">
        <v>17</v>
      </c>
      <c r="B130" s="168" t="s">
        <v>2672</v>
      </c>
      <c r="C130" s="169" t="s">
        <v>31</v>
      </c>
      <c r="D130" s="63"/>
      <c r="E130" s="138"/>
      <c r="F130" s="138"/>
      <c r="G130" s="165" t="str">
        <f t="shared" si="4"/>
        <v/>
      </c>
      <c r="H130" s="64"/>
      <c r="I130" s="63"/>
      <c r="J130" s="63"/>
      <c r="K130" s="68"/>
      <c r="L130" s="102" t="str">
        <f>+IF(AND(K130&gt;0,O130="Ejecución"),(K130/877802)*Tabla28[[#This Row],[% participación]],IF(AND(K130&gt;0,O130&lt;&gt;"Ejecución"),"-",""))</f>
        <v/>
      </c>
      <c r="M130" s="65"/>
      <c r="N130" s="174" t="str">
        <f t="shared" si="5"/>
        <v/>
      </c>
      <c r="O130" s="170" t="s">
        <v>1150</v>
      </c>
      <c r="P130" s="81"/>
    </row>
    <row r="131" spans="1:16" s="7" customFormat="1" ht="24.75" customHeight="1" outlineLevel="1" x14ac:dyDescent="0.25">
      <c r="A131" s="137">
        <v>18</v>
      </c>
      <c r="B131" s="168" t="s">
        <v>2672</v>
      </c>
      <c r="C131" s="169" t="s">
        <v>31</v>
      </c>
      <c r="D131" s="63"/>
      <c r="E131" s="138"/>
      <c r="F131" s="138"/>
      <c r="G131" s="165" t="str">
        <f t="shared" si="4"/>
        <v/>
      </c>
      <c r="H131" s="64"/>
      <c r="I131" s="63"/>
      <c r="J131" s="63"/>
      <c r="K131" s="68"/>
      <c r="L131" s="102" t="str">
        <f>+IF(AND(K131&gt;0,O131="Ejecución"),(K131/877802)*Tabla28[[#This Row],[% participación]],IF(AND(K131&gt;0,O131&lt;&gt;"Ejecución"),"-",""))</f>
        <v/>
      </c>
      <c r="M131" s="65"/>
      <c r="N131" s="174" t="str">
        <f t="shared" si="5"/>
        <v/>
      </c>
      <c r="O131" s="170" t="s">
        <v>1150</v>
      </c>
      <c r="P131" s="81"/>
    </row>
    <row r="132" spans="1:16" s="7" customFormat="1" ht="24.75" customHeight="1" outlineLevel="1" x14ac:dyDescent="0.25">
      <c r="A132" s="137">
        <v>19</v>
      </c>
      <c r="B132" s="168" t="s">
        <v>2672</v>
      </c>
      <c r="C132" s="169" t="s">
        <v>31</v>
      </c>
      <c r="D132" s="63"/>
      <c r="E132" s="138"/>
      <c r="F132" s="138"/>
      <c r="G132" s="165" t="str">
        <f t="shared" si="4"/>
        <v/>
      </c>
      <c r="H132" s="64"/>
      <c r="I132" s="63"/>
      <c r="J132" s="63"/>
      <c r="K132" s="68"/>
      <c r="L132" s="102" t="str">
        <f>+IF(AND(K132&gt;0,O132="Ejecución"),(K132/877802)*Tabla28[[#This Row],[% participación]],IF(AND(K132&gt;0,O132&lt;&gt;"Ejecución"),"-",""))</f>
        <v/>
      </c>
      <c r="M132" s="65"/>
      <c r="N132" s="174" t="str">
        <f t="shared" si="5"/>
        <v/>
      </c>
      <c r="O132" s="170" t="s">
        <v>1150</v>
      </c>
      <c r="P132" s="81"/>
    </row>
    <row r="133" spans="1:16" s="7" customFormat="1" ht="24.75" customHeight="1" outlineLevel="1" x14ac:dyDescent="0.25">
      <c r="A133" s="137">
        <v>20</v>
      </c>
      <c r="B133" s="168" t="s">
        <v>2672</v>
      </c>
      <c r="C133" s="169" t="s">
        <v>31</v>
      </c>
      <c r="D133" s="63"/>
      <c r="E133" s="138"/>
      <c r="F133" s="138"/>
      <c r="G133" s="165" t="str">
        <f t="shared" si="4"/>
        <v/>
      </c>
      <c r="H133" s="64"/>
      <c r="I133" s="63"/>
      <c r="J133" s="63"/>
      <c r="K133" s="68"/>
      <c r="L133" s="102" t="str">
        <f>+IF(AND(K133&gt;0,O133="Ejecución"),(K133/877802)*Tabla28[[#This Row],[% participación]],IF(AND(K133&gt;0,O133&lt;&gt;"Ejecución"),"-",""))</f>
        <v/>
      </c>
      <c r="M133" s="65"/>
      <c r="N133" s="174" t="str">
        <f t="shared" si="5"/>
        <v/>
      </c>
      <c r="O133" s="170" t="s">
        <v>1150</v>
      </c>
      <c r="P133" s="81"/>
    </row>
    <row r="134" spans="1:16" s="7" customFormat="1" ht="24.75" customHeight="1" outlineLevel="1" x14ac:dyDescent="0.25">
      <c r="A134" s="137">
        <v>21</v>
      </c>
      <c r="B134" s="168" t="s">
        <v>2672</v>
      </c>
      <c r="C134" s="169" t="s">
        <v>31</v>
      </c>
      <c r="D134" s="63"/>
      <c r="E134" s="138"/>
      <c r="F134" s="138"/>
      <c r="G134" s="165" t="str">
        <f t="shared" si="4"/>
        <v/>
      </c>
      <c r="H134" s="64"/>
      <c r="I134" s="63"/>
      <c r="J134" s="63"/>
      <c r="K134" s="68"/>
      <c r="L134" s="102" t="str">
        <f>+IF(AND(K134&gt;0,O134="Ejecución"),(K134/877802)*Tabla28[[#This Row],[% participación]],IF(AND(K134&gt;0,O134&lt;&gt;"Ejecución"),"-",""))</f>
        <v/>
      </c>
      <c r="M134" s="65"/>
      <c r="N134" s="174" t="str">
        <f t="shared" si="5"/>
        <v/>
      </c>
      <c r="O134" s="170" t="s">
        <v>1150</v>
      </c>
      <c r="P134" s="81"/>
    </row>
    <row r="135" spans="1:16" s="7" customFormat="1" ht="24.75" customHeight="1" outlineLevel="1" x14ac:dyDescent="0.25">
      <c r="A135" s="137">
        <v>22</v>
      </c>
      <c r="B135" s="168" t="s">
        <v>2672</v>
      </c>
      <c r="C135" s="169" t="s">
        <v>31</v>
      </c>
      <c r="D135" s="63"/>
      <c r="E135" s="138"/>
      <c r="F135" s="138"/>
      <c r="G135" s="165" t="str">
        <f t="shared" si="4"/>
        <v/>
      </c>
      <c r="H135" s="64"/>
      <c r="I135" s="63"/>
      <c r="J135" s="63"/>
      <c r="K135" s="68"/>
      <c r="L135" s="102" t="str">
        <f>+IF(AND(K135&gt;0,O135="Ejecución"),(K135/877802)*Tabla28[[#This Row],[% participación]],IF(AND(K135&gt;0,O135&lt;&gt;"Ejecución"),"-",""))</f>
        <v/>
      </c>
      <c r="M135" s="65"/>
      <c r="N135" s="174" t="str">
        <f t="shared" si="5"/>
        <v/>
      </c>
      <c r="O135" s="170" t="s">
        <v>1150</v>
      </c>
      <c r="P135" s="81"/>
    </row>
    <row r="136" spans="1:16" s="7" customFormat="1" ht="24.75" customHeight="1" outlineLevel="1" x14ac:dyDescent="0.25">
      <c r="A136" s="137">
        <v>23</v>
      </c>
      <c r="B136" s="168" t="s">
        <v>2672</v>
      </c>
      <c r="C136" s="169" t="s">
        <v>31</v>
      </c>
      <c r="D136" s="63"/>
      <c r="E136" s="138"/>
      <c r="F136" s="138"/>
      <c r="G136" s="165" t="str">
        <f t="shared" si="4"/>
        <v/>
      </c>
      <c r="H136" s="64"/>
      <c r="I136" s="63"/>
      <c r="J136" s="63"/>
      <c r="K136" s="68"/>
      <c r="L136" s="102" t="str">
        <f>+IF(AND(K136&gt;0,O136="Ejecución"),(K136/877802)*Tabla28[[#This Row],[% participación]],IF(AND(K136&gt;0,O136&lt;&gt;"Ejecución"),"-",""))</f>
        <v/>
      </c>
      <c r="M136" s="65"/>
      <c r="N136" s="174" t="str">
        <f t="shared" si="5"/>
        <v/>
      </c>
      <c r="O136" s="170" t="s">
        <v>1150</v>
      </c>
      <c r="P136" s="81"/>
    </row>
    <row r="137" spans="1:16" s="7" customFormat="1" ht="24.75" customHeight="1" outlineLevel="1" x14ac:dyDescent="0.25">
      <c r="A137" s="137">
        <v>24</v>
      </c>
      <c r="B137" s="168" t="s">
        <v>2672</v>
      </c>
      <c r="C137" s="169" t="s">
        <v>31</v>
      </c>
      <c r="D137" s="63"/>
      <c r="E137" s="138"/>
      <c r="F137" s="138"/>
      <c r="G137" s="165" t="str">
        <f t="shared" si="4"/>
        <v/>
      </c>
      <c r="H137" s="64"/>
      <c r="I137" s="63"/>
      <c r="J137" s="63"/>
      <c r="K137" s="68"/>
      <c r="L137" s="102" t="str">
        <f>+IF(AND(K137&gt;0,O137="Ejecución"),(K137/877802)*Tabla28[[#This Row],[% participación]],IF(AND(K137&gt;0,O137&lt;&gt;"Ejecución"),"-",""))</f>
        <v/>
      </c>
      <c r="M137" s="65"/>
      <c r="N137" s="174" t="str">
        <f t="shared" si="5"/>
        <v/>
      </c>
      <c r="O137" s="170" t="s">
        <v>1150</v>
      </c>
      <c r="P137" s="81"/>
    </row>
    <row r="138" spans="1:16" s="7" customFormat="1" ht="24.75" customHeight="1" outlineLevel="1" x14ac:dyDescent="0.25">
      <c r="A138" s="137">
        <v>25</v>
      </c>
      <c r="B138" s="168" t="s">
        <v>2672</v>
      </c>
      <c r="C138" s="169" t="s">
        <v>31</v>
      </c>
      <c r="D138" s="63"/>
      <c r="E138" s="138"/>
      <c r="F138" s="138"/>
      <c r="G138" s="165" t="str">
        <f t="shared" si="4"/>
        <v/>
      </c>
      <c r="H138" s="64"/>
      <c r="I138" s="63"/>
      <c r="J138" s="63"/>
      <c r="K138" s="68"/>
      <c r="L138" s="102" t="str">
        <f>+IF(AND(K138&gt;0,O138="Ejecución"),(K138/877802)*Tabla28[[#This Row],[% participación]],IF(AND(K138&gt;0,O138&lt;&gt;"Ejecución"),"-",""))</f>
        <v/>
      </c>
      <c r="M138" s="65"/>
      <c r="N138" s="174" t="str">
        <f t="shared" si="5"/>
        <v/>
      </c>
      <c r="O138" s="170" t="s">
        <v>1150</v>
      </c>
      <c r="P138" s="81"/>
    </row>
    <row r="139" spans="1:16" s="7" customFormat="1" ht="24.75" customHeight="1" outlineLevel="1" x14ac:dyDescent="0.25">
      <c r="A139" s="137">
        <v>26</v>
      </c>
      <c r="B139" s="168" t="s">
        <v>2672</v>
      </c>
      <c r="C139" s="169" t="s">
        <v>31</v>
      </c>
      <c r="D139" s="63"/>
      <c r="E139" s="138"/>
      <c r="F139" s="138"/>
      <c r="G139" s="165" t="str">
        <f t="shared" si="4"/>
        <v/>
      </c>
      <c r="H139" s="64"/>
      <c r="I139" s="63"/>
      <c r="J139" s="63"/>
      <c r="K139" s="68"/>
      <c r="L139" s="102" t="str">
        <f>+IF(AND(K139&gt;0,O139="Ejecución"),(K139/877802)*Tabla28[[#This Row],[% participación]],IF(AND(K139&gt;0,O139&lt;&gt;"Ejecución"),"-",""))</f>
        <v/>
      </c>
      <c r="M139" s="65"/>
      <c r="N139" s="174" t="str">
        <f t="shared" si="5"/>
        <v/>
      </c>
      <c r="O139" s="170" t="s">
        <v>1150</v>
      </c>
      <c r="P139" s="81"/>
    </row>
    <row r="140" spans="1:16" s="7" customFormat="1" ht="24.75" customHeight="1" outlineLevel="1" x14ac:dyDescent="0.25">
      <c r="A140" s="137">
        <v>27</v>
      </c>
      <c r="B140" s="168" t="s">
        <v>2672</v>
      </c>
      <c r="C140" s="169" t="s">
        <v>31</v>
      </c>
      <c r="D140" s="63"/>
      <c r="E140" s="138"/>
      <c r="F140" s="138"/>
      <c r="G140" s="165" t="str">
        <f t="shared" si="4"/>
        <v/>
      </c>
      <c r="H140" s="64"/>
      <c r="I140" s="63"/>
      <c r="J140" s="63"/>
      <c r="K140" s="68"/>
      <c r="L140" s="102" t="str">
        <f>+IF(AND(K140&gt;0,O140="Ejecución"),(K140/877802)*Tabla28[[#This Row],[% participación]],IF(AND(K140&gt;0,O140&lt;&gt;"Ejecución"),"-",""))</f>
        <v/>
      </c>
      <c r="M140" s="65"/>
      <c r="N140" s="174" t="str">
        <f t="shared" si="5"/>
        <v/>
      </c>
      <c r="O140" s="170" t="s">
        <v>1150</v>
      </c>
      <c r="P140" s="81"/>
    </row>
    <row r="141" spans="1:16" s="7" customFormat="1" ht="24.75" customHeight="1" outlineLevel="1" x14ac:dyDescent="0.25">
      <c r="A141" s="137">
        <v>28</v>
      </c>
      <c r="B141" s="168" t="s">
        <v>2672</v>
      </c>
      <c r="C141" s="169" t="s">
        <v>31</v>
      </c>
      <c r="D141" s="63"/>
      <c r="E141" s="138"/>
      <c r="F141" s="138"/>
      <c r="G141" s="165" t="str">
        <f t="shared" si="4"/>
        <v/>
      </c>
      <c r="H141" s="64"/>
      <c r="I141" s="63"/>
      <c r="J141" s="63"/>
      <c r="K141" s="68"/>
      <c r="L141" s="102" t="str">
        <f>+IF(AND(K141&gt;0,O141="Ejecución"),(K141/877802)*Tabla28[[#This Row],[% participación]],IF(AND(K141&gt;0,O141&lt;&gt;"Ejecución"),"-",""))</f>
        <v/>
      </c>
      <c r="M141" s="65"/>
      <c r="N141" s="174" t="str">
        <f t="shared" si="5"/>
        <v/>
      </c>
      <c r="O141" s="170" t="s">
        <v>1150</v>
      </c>
      <c r="P141" s="81"/>
    </row>
    <row r="142" spans="1:16" s="7" customFormat="1" ht="24.75" customHeight="1" outlineLevel="1" x14ac:dyDescent="0.25">
      <c r="A142" s="137">
        <v>29</v>
      </c>
      <c r="B142" s="168" t="s">
        <v>2672</v>
      </c>
      <c r="C142" s="169" t="s">
        <v>31</v>
      </c>
      <c r="D142" s="63"/>
      <c r="E142" s="138"/>
      <c r="F142" s="138"/>
      <c r="G142" s="165" t="str">
        <f t="shared" si="4"/>
        <v/>
      </c>
      <c r="H142" s="64"/>
      <c r="I142" s="63"/>
      <c r="J142" s="63"/>
      <c r="K142" s="68"/>
      <c r="L142" s="102" t="str">
        <f>+IF(AND(K142&gt;0,O142="Ejecución"),(K142/877802)*Tabla28[[#This Row],[% participación]],IF(AND(K142&gt;0,O142&lt;&gt;"Ejecución"),"-",""))</f>
        <v/>
      </c>
      <c r="M142" s="65"/>
      <c r="N142" s="174" t="str">
        <f t="shared" si="5"/>
        <v/>
      </c>
      <c r="O142" s="170" t="s">
        <v>1150</v>
      </c>
      <c r="P142" s="81"/>
    </row>
    <row r="143" spans="1:16" s="7" customFormat="1" ht="24.75" customHeight="1" outlineLevel="1" x14ac:dyDescent="0.25">
      <c r="A143" s="137">
        <v>30</v>
      </c>
      <c r="B143" s="168" t="s">
        <v>2672</v>
      </c>
      <c r="C143" s="169" t="s">
        <v>31</v>
      </c>
      <c r="D143" s="63"/>
      <c r="E143" s="138"/>
      <c r="F143" s="138"/>
      <c r="G143" s="165" t="str">
        <f t="shared" si="4"/>
        <v/>
      </c>
      <c r="H143" s="64"/>
      <c r="I143" s="63"/>
      <c r="J143" s="63"/>
      <c r="K143" s="68"/>
      <c r="L143" s="102" t="str">
        <f>+IF(AND(K143&gt;0,O143="Ejecución"),(K143/877802)*Tabla28[[#This Row],[% participación]],IF(AND(K143&gt;0,O143&lt;&gt;"Ejecución"),"-",""))</f>
        <v/>
      </c>
      <c r="M143" s="65"/>
      <c r="N143" s="174" t="str">
        <f t="shared" si="5"/>
        <v/>
      </c>
      <c r="O143" s="170" t="s">
        <v>1150</v>
      </c>
      <c r="P143" s="81"/>
    </row>
    <row r="144" spans="1:16" s="7" customFormat="1" ht="24.75" customHeight="1" outlineLevel="1" x14ac:dyDescent="0.25">
      <c r="A144" s="137">
        <v>31</v>
      </c>
      <c r="B144" s="168" t="s">
        <v>2672</v>
      </c>
      <c r="C144" s="169" t="s">
        <v>31</v>
      </c>
      <c r="D144" s="63"/>
      <c r="E144" s="138"/>
      <c r="F144" s="138"/>
      <c r="G144" s="165" t="str">
        <f t="shared" si="4"/>
        <v/>
      </c>
      <c r="H144" s="64"/>
      <c r="I144" s="63"/>
      <c r="J144" s="63"/>
      <c r="K144" s="68"/>
      <c r="L144" s="102" t="str">
        <f>+IF(AND(K144&gt;0,O144="Ejecución"),(K144/877802)*Tabla28[[#This Row],[% participación]],IF(AND(K144&gt;0,O144&lt;&gt;"Ejecución"),"-",""))</f>
        <v/>
      </c>
      <c r="M144" s="65"/>
      <c r="N144" s="174" t="str">
        <f t="shared" si="5"/>
        <v/>
      </c>
      <c r="O144" s="170" t="s">
        <v>1150</v>
      </c>
      <c r="P144" s="81"/>
    </row>
    <row r="145" spans="1:16" s="7" customFormat="1" ht="24.75" customHeight="1" outlineLevel="1" x14ac:dyDescent="0.25">
      <c r="A145" s="137">
        <v>32</v>
      </c>
      <c r="B145" s="168" t="s">
        <v>2672</v>
      </c>
      <c r="C145" s="169" t="s">
        <v>31</v>
      </c>
      <c r="D145" s="63"/>
      <c r="E145" s="138"/>
      <c r="F145" s="138"/>
      <c r="G145" s="165" t="str">
        <f t="shared" si="4"/>
        <v/>
      </c>
      <c r="H145" s="64"/>
      <c r="I145" s="63"/>
      <c r="J145" s="63"/>
      <c r="K145" s="68"/>
      <c r="L145" s="102" t="str">
        <f>+IF(AND(K145&gt;0,O145="Ejecución"),(K145/877802)*Tabla28[[#This Row],[% participación]],IF(AND(K145&gt;0,O145&lt;&gt;"Ejecución"),"-",""))</f>
        <v/>
      </c>
      <c r="M145" s="65"/>
      <c r="N145" s="174" t="str">
        <f t="shared" si="5"/>
        <v/>
      </c>
      <c r="O145" s="170" t="s">
        <v>1150</v>
      </c>
      <c r="P145" s="81"/>
    </row>
    <row r="146" spans="1:16" s="7" customFormat="1" ht="24.75" customHeight="1" outlineLevel="1" x14ac:dyDescent="0.25">
      <c r="A146" s="137">
        <v>33</v>
      </c>
      <c r="B146" s="168" t="s">
        <v>2672</v>
      </c>
      <c r="C146" s="169" t="s">
        <v>31</v>
      </c>
      <c r="D146" s="63"/>
      <c r="E146" s="138"/>
      <c r="F146" s="138"/>
      <c r="G146" s="165" t="str">
        <f t="shared" si="4"/>
        <v/>
      </c>
      <c r="H146" s="64"/>
      <c r="I146" s="63"/>
      <c r="J146" s="63"/>
      <c r="K146" s="68"/>
      <c r="L146" s="102" t="str">
        <f>+IF(AND(K146&gt;0,O146="Ejecución"),(K146/877802)*Tabla28[[#This Row],[% participación]],IF(AND(K146&gt;0,O146&lt;&gt;"Ejecución"),"-",""))</f>
        <v/>
      </c>
      <c r="M146" s="65"/>
      <c r="N146" s="174" t="str">
        <f t="shared" si="5"/>
        <v/>
      </c>
      <c r="O146" s="170" t="s">
        <v>1150</v>
      </c>
      <c r="P146" s="81"/>
    </row>
    <row r="147" spans="1:16" s="7" customFormat="1" ht="24.75" customHeight="1" outlineLevel="1" x14ac:dyDescent="0.25">
      <c r="A147" s="137">
        <v>34</v>
      </c>
      <c r="B147" s="168" t="s">
        <v>2672</v>
      </c>
      <c r="C147" s="169" t="s">
        <v>31</v>
      </c>
      <c r="D147" s="63"/>
      <c r="E147" s="138"/>
      <c r="F147" s="138"/>
      <c r="G147" s="165" t="str">
        <f t="shared" si="4"/>
        <v/>
      </c>
      <c r="H147" s="64"/>
      <c r="I147" s="63"/>
      <c r="J147" s="63"/>
      <c r="K147" s="68"/>
      <c r="L147" s="102" t="str">
        <f>+IF(AND(K147&gt;0,O147="Ejecución"),(K147/877802)*Tabla28[[#This Row],[% participación]],IF(AND(K147&gt;0,O147&lt;&gt;"Ejecución"),"-",""))</f>
        <v/>
      </c>
      <c r="M147" s="65"/>
      <c r="N147" s="174" t="str">
        <f t="shared" si="5"/>
        <v/>
      </c>
      <c r="O147" s="170" t="s">
        <v>1150</v>
      </c>
      <c r="P147" s="81"/>
    </row>
    <row r="148" spans="1:16" s="7" customFormat="1" ht="24.75" customHeight="1" outlineLevel="1" x14ac:dyDescent="0.25">
      <c r="A148" s="137">
        <v>35</v>
      </c>
      <c r="B148" s="168" t="s">
        <v>2672</v>
      </c>
      <c r="C148" s="169" t="s">
        <v>31</v>
      </c>
      <c r="D148" s="63"/>
      <c r="E148" s="138"/>
      <c r="F148" s="138"/>
      <c r="G148" s="165" t="str">
        <f t="shared" si="4"/>
        <v/>
      </c>
      <c r="H148" s="64"/>
      <c r="I148" s="63"/>
      <c r="J148" s="63"/>
      <c r="K148" s="68"/>
      <c r="L148" s="102" t="str">
        <f>+IF(AND(K148&gt;0,O148="Ejecución"),(K148/877802)*Tabla28[[#This Row],[% participación]],IF(AND(K148&gt;0,O148&lt;&gt;"Ejecución"),"-",""))</f>
        <v/>
      </c>
      <c r="M148" s="65"/>
      <c r="N148" s="174" t="str">
        <f t="shared" si="5"/>
        <v/>
      </c>
      <c r="O148" s="170" t="s">
        <v>1150</v>
      </c>
      <c r="P148" s="81"/>
    </row>
    <row r="149" spans="1:16" s="7" customFormat="1" ht="24.75" customHeight="1" outlineLevel="1" x14ac:dyDescent="0.25">
      <c r="A149" s="137">
        <v>36</v>
      </c>
      <c r="B149" s="168" t="s">
        <v>2672</v>
      </c>
      <c r="C149" s="169" t="s">
        <v>31</v>
      </c>
      <c r="D149" s="63"/>
      <c r="E149" s="138"/>
      <c r="F149" s="138"/>
      <c r="G149" s="165" t="str">
        <f t="shared" si="4"/>
        <v/>
      </c>
      <c r="H149" s="64"/>
      <c r="I149" s="63"/>
      <c r="J149" s="63"/>
      <c r="K149" s="68"/>
      <c r="L149" s="102" t="str">
        <f>+IF(AND(K149&gt;0,O149="Ejecución"),(K149/877802)*Tabla28[[#This Row],[% participación]],IF(AND(K149&gt;0,O149&lt;&gt;"Ejecución"),"-",""))</f>
        <v/>
      </c>
      <c r="M149" s="65"/>
      <c r="N149" s="174" t="str">
        <f t="shared" si="5"/>
        <v/>
      </c>
      <c r="O149" s="170" t="s">
        <v>1150</v>
      </c>
      <c r="P149" s="81"/>
    </row>
    <row r="150" spans="1:16" s="7" customFormat="1" ht="24.75" customHeight="1" outlineLevel="1" x14ac:dyDescent="0.25">
      <c r="A150" s="137">
        <v>37</v>
      </c>
      <c r="B150" s="168" t="s">
        <v>2672</v>
      </c>
      <c r="C150" s="169" t="s">
        <v>31</v>
      </c>
      <c r="D150" s="63"/>
      <c r="E150" s="138"/>
      <c r="F150" s="138"/>
      <c r="G150" s="165" t="str">
        <f t="shared" si="4"/>
        <v/>
      </c>
      <c r="H150" s="64"/>
      <c r="I150" s="63"/>
      <c r="J150" s="63"/>
      <c r="K150" s="68"/>
      <c r="L150" s="102" t="str">
        <f>+IF(AND(K150&gt;0,O150="Ejecución"),(K150/877802)*Tabla28[[#This Row],[% participación]],IF(AND(K150&gt;0,O150&lt;&gt;"Ejecución"),"-",""))</f>
        <v/>
      </c>
      <c r="M150" s="65"/>
      <c r="N150" s="174" t="str">
        <f t="shared" si="5"/>
        <v/>
      </c>
      <c r="O150" s="170" t="s">
        <v>1150</v>
      </c>
      <c r="P150" s="81"/>
    </row>
    <row r="151" spans="1:16" s="7" customFormat="1" ht="24.75" customHeight="1" outlineLevel="1" x14ac:dyDescent="0.25">
      <c r="A151" s="137">
        <v>38</v>
      </c>
      <c r="B151" s="168" t="s">
        <v>2672</v>
      </c>
      <c r="C151" s="169" t="s">
        <v>31</v>
      </c>
      <c r="D151" s="63"/>
      <c r="E151" s="138"/>
      <c r="F151" s="138"/>
      <c r="G151" s="165" t="str">
        <f t="shared" si="4"/>
        <v/>
      </c>
      <c r="H151" s="64"/>
      <c r="I151" s="63"/>
      <c r="J151" s="63"/>
      <c r="K151" s="68"/>
      <c r="L151" s="102" t="str">
        <f>+IF(AND(K151&gt;0,O151="Ejecución"),(K151/877802)*Tabla28[[#This Row],[% participación]],IF(AND(K151&gt;0,O151&lt;&gt;"Ejecución"),"-",""))</f>
        <v/>
      </c>
      <c r="M151" s="65"/>
      <c r="N151" s="174" t="str">
        <f t="shared" si="5"/>
        <v/>
      </c>
      <c r="O151" s="170" t="s">
        <v>1150</v>
      </c>
      <c r="P151" s="81"/>
    </row>
    <row r="152" spans="1:16" s="7" customFormat="1" ht="24.75" customHeight="1" outlineLevel="1" x14ac:dyDescent="0.25">
      <c r="A152" s="137">
        <v>39</v>
      </c>
      <c r="B152" s="168" t="s">
        <v>2672</v>
      </c>
      <c r="C152" s="169" t="s">
        <v>31</v>
      </c>
      <c r="D152" s="63"/>
      <c r="E152" s="138"/>
      <c r="F152" s="138"/>
      <c r="G152" s="165" t="str">
        <f t="shared" si="4"/>
        <v/>
      </c>
      <c r="H152" s="64"/>
      <c r="I152" s="63"/>
      <c r="J152" s="63"/>
      <c r="K152" s="68"/>
      <c r="L152" s="102" t="str">
        <f>+IF(AND(K152&gt;0,O152="Ejecución"),(K152/877802)*Tabla28[[#This Row],[% participación]],IF(AND(K152&gt;0,O152&lt;&gt;"Ejecución"),"-",""))</f>
        <v/>
      </c>
      <c r="M152" s="65"/>
      <c r="N152" s="174" t="str">
        <f t="shared" si="5"/>
        <v/>
      </c>
      <c r="O152" s="170" t="s">
        <v>1150</v>
      </c>
      <c r="P152" s="81"/>
    </row>
    <row r="153" spans="1:16" s="7" customFormat="1" ht="24.75" customHeight="1" outlineLevel="1" x14ac:dyDescent="0.25">
      <c r="A153" s="137">
        <v>40</v>
      </c>
      <c r="B153" s="168" t="s">
        <v>2672</v>
      </c>
      <c r="C153" s="169" t="s">
        <v>31</v>
      </c>
      <c r="D153" s="63"/>
      <c r="E153" s="138"/>
      <c r="F153" s="138"/>
      <c r="G153" s="165" t="str">
        <f t="shared" si="4"/>
        <v/>
      </c>
      <c r="H153" s="64"/>
      <c r="I153" s="63"/>
      <c r="J153" s="63"/>
      <c r="K153" s="68"/>
      <c r="L153" s="102" t="str">
        <f>+IF(AND(K153&gt;0,O153="Ejecución"),(K153/877802)*Tabla28[[#This Row],[% participación]],IF(AND(K153&gt;0,O153&lt;&gt;"Ejecución"),"-",""))</f>
        <v/>
      </c>
      <c r="M153" s="65"/>
      <c r="N153" s="174" t="str">
        <f t="shared" si="5"/>
        <v/>
      </c>
      <c r="O153" s="170" t="s">
        <v>1150</v>
      </c>
      <c r="P153" s="81"/>
    </row>
    <row r="154" spans="1:16" s="7" customFormat="1" ht="24.75" customHeight="1" outlineLevel="1" x14ac:dyDescent="0.25">
      <c r="A154" s="137">
        <v>41</v>
      </c>
      <c r="B154" s="168" t="s">
        <v>2672</v>
      </c>
      <c r="C154" s="169" t="s">
        <v>31</v>
      </c>
      <c r="D154" s="63"/>
      <c r="E154" s="138"/>
      <c r="F154" s="138"/>
      <c r="G154" s="165" t="str">
        <f t="shared" si="4"/>
        <v/>
      </c>
      <c r="H154" s="64"/>
      <c r="I154" s="63"/>
      <c r="J154" s="63"/>
      <c r="K154" s="68"/>
      <c r="L154" s="102" t="str">
        <f>+IF(AND(K154&gt;0,O154="Ejecución"),(K154/877802)*Tabla28[[#This Row],[% participación]],IF(AND(K154&gt;0,O154&lt;&gt;"Ejecución"),"-",""))</f>
        <v/>
      </c>
      <c r="M154" s="65"/>
      <c r="N154" s="174" t="str">
        <f t="shared" si="5"/>
        <v/>
      </c>
      <c r="O154" s="170" t="s">
        <v>1150</v>
      </c>
      <c r="P154" s="81"/>
    </row>
    <row r="155" spans="1:16" s="7" customFormat="1" ht="24.75" customHeight="1" outlineLevel="1" x14ac:dyDescent="0.25">
      <c r="A155" s="137">
        <v>42</v>
      </c>
      <c r="B155" s="168" t="s">
        <v>2672</v>
      </c>
      <c r="C155" s="169" t="s">
        <v>31</v>
      </c>
      <c r="D155" s="63"/>
      <c r="E155" s="138"/>
      <c r="F155" s="138"/>
      <c r="G155" s="165" t="str">
        <f t="shared" si="4"/>
        <v/>
      </c>
      <c r="H155" s="64"/>
      <c r="I155" s="63"/>
      <c r="J155" s="63"/>
      <c r="K155" s="68"/>
      <c r="L155" s="102" t="str">
        <f>+IF(AND(K155&gt;0,O155="Ejecución"),(K155/877802)*Tabla28[[#This Row],[% participación]],IF(AND(K155&gt;0,O155&lt;&gt;"Ejecución"),"-",""))</f>
        <v/>
      </c>
      <c r="M155" s="65"/>
      <c r="N155" s="174" t="str">
        <f t="shared" si="5"/>
        <v/>
      </c>
      <c r="O155" s="170" t="s">
        <v>1150</v>
      </c>
      <c r="P155" s="81"/>
    </row>
    <row r="156" spans="1:16" s="7" customFormat="1" ht="24" customHeight="1" outlineLevel="1" x14ac:dyDescent="0.25">
      <c r="A156" s="137">
        <v>43</v>
      </c>
      <c r="B156" s="168" t="s">
        <v>2672</v>
      </c>
      <c r="C156" s="169" t="s">
        <v>31</v>
      </c>
      <c r="D156" s="63"/>
      <c r="E156" s="138"/>
      <c r="F156" s="138"/>
      <c r="G156" s="165" t="str">
        <f t="shared" si="4"/>
        <v/>
      </c>
      <c r="H156" s="64"/>
      <c r="I156" s="63"/>
      <c r="J156" s="63"/>
      <c r="K156" s="68"/>
      <c r="L156" s="102" t="str">
        <f>+IF(AND(K156&gt;0,O156="Ejecución"),(K156/877802)*Tabla28[[#This Row],[% participación]],IF(AND(K156&gt;0,O156&lt;&gt;"Ejecución"),"-",""))</f>
        <v/>
      </c>
      <c r="M156" s="65"/>
      <c r="N156" s="174" t="str">
        <f t="shared" si="5"/>
        <v/>
      </c>
      <c r="O156" s="170" t="s">
        <v>1150</v>
      </c>
      <c r="P156" s="81"/>
    </row>
    <row r="157" spans="1:16" s="7" customFormat="1" ht="24.75" customHeight="1" outlineLevel="1" x14ac:dyDescent="0.25">
      <c r="A157" s="137">
        <v>44</v>
      </c>
      <c r="B157" s="168" t="s">
        <v>2672</v>
      </c>
      <c r="C157" s="169" t="s">
        <v>31</v>
      </c>
      <c r="D157" s="63"/>
      <c r="E157" s="138"/>
      <c r="F157" s="138"/>
      <c r="G157" s="165" t="str">
        <f t="shared" si="4"/>
        <v/>
      </c>
      <c r="H157" s="64"/>
      <c r="I157" s="63"/>
      <c r="J157" s="63"/>
      <c r="K157" s="68"/>
      <c r="L157" s="102" t="str">
        <f>+IF(AND(K157&gt;0,O157="Ejecución"),(K157/877802)*Tabla28[[#This Row],[% participación]],IF(AND(K157&gt;0,O157&lt;&gt;"Ejecución"),"-",""))</f>
        <v/>
      </c>
      <c r="M157" s="65"/>
      <c r="N157" s="174" t="str">
        <f t="shared" si="5"/>
        <v/>
      </c>
      <c r="O157" s="170" t="s">
        <v>1150</v>
      </c>
      <c r="P157" s="81"/>
    </row>
    <row r="158" spans="1:16" s="7" customFormat="1" ht="24.75" customHeight="1" outlineLevel="1" x14ac:dyDescent="0.25">
      <c r="A158" s="137">
        <v>45</v>
      </c>
      <c r="B158" s="168" t="s">
        <v>2672</v>
      </c>
      <c r="C158" s="169" t="s">
        <v>31</v>
      </c>
      <c r="D158" s="63"/>
      <c r="E158" s="138"/>
      <c r="F158" s="138"/>
      <c r="G158" s="165" t="str">
        <f t="shared" si="4"/>
        <v/>
      </c>
      <c r="H158" s="64"/>
      <c r="I158" s="63"/>
      <c r="J158" s="63"/>
      <c r="K158" s="68"/>
      <c r="L158" s="102" t="str">
        <f>+IF(AND(K158&gt;0,O158="Ejecución"),(K158/877802)*Tabla28[[#This Row],[% participación]],IF(AND(K158&gt;0,O158&lt;&gt;"Ejecución"),"-",""))</f>
        <v/>
      </c>
      <c r="M158" s="65"/>
      <c r="N158" s="174" t="str">
        <f t="shared" si="5"/>
        <v/>
      </c>
      <c r="O158" s="170" t="s">
        <v>1150</v>
      </c>
      <c r="P158" s="81"/>
    </row>
    <row r="159" spans="1:16" s="7" customFormat="1" ht="24.75" customHeight="1" outlineLevel="1" x14ac:dyDescent="0.25">
      <c r="A159" s="137">
        <v>46</v>
      </c>
      <c r="B159" s="168" t="s">
        <v>2672</v>
      </c>
      <c r="C159" s="169" t="s">
        <v>31</v>
      </c>
      <c r="D159" s="63"/>
      <c r="E159" s="138"/>
      <c r="F159" s="138"/>
      <c r="G159" s="165" t="str">
        <f t="shared" si="4"/>
        <v/>
      </c>
      <c r="H159" s="64"/>
      <c r="I159" s="63"/>
      <c r="J159" s="63"/>
      <c r="K159" s="68"/>
      <c r="L159" s="102" t="str">
        <f>+IF(AND(K159&gt;0,O159="Ejecución"),(K159/877802)*Tabla28[[#This Row],[% participación]],IF(AND(K159&gt;0,O159&lt;&gt;"Ejecución"),"-",""))</f>
        <v/>
      </c>
      <c r="M159" s="65"/>
      <c r="N159" s="174" t="str">
        <f t="shared" si="5"/>
        <v/>
      </c>
      <c r="O159" s="170" t="s">
        <v>1150</v>
      </c>
      <c r="P159" s="81"/>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5"/>
        <v/>
      </c>
      <c r="O160" s="170" t="s">
        <v>1150</v>
      </c>
      <c r="P160" s="81"/>
    </row>
    <row r="161" spans="1:28" ht="23.1" customHeight="1" thickBot="1" x14ac:dyDescent="0.3">
      <c r="O161" s="178"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2721</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2720</v>
      </c>
      <c r="E167" s="8"/>
      <c r="F167" s="5"/>
      <c r="G167" s="108" t="s">
        <v>2720</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2671</v>
      </c>
      <c r="C179" s="222"/>
      <c r="D179" s="222"/>
      <c r="E179" s="24">
        <v>0.02</v>
      </c>
      <c r="F179" s="171">
        <v>2.1000000000000001E-2</v>
      </c>
      <c r="G179" s="172">
        <f>IF(F179&gt;0,SUM(E179+F179),"")</f>
        <v>4.1000000000000002E-2</v>
      </c>
      <c r="H179" s="5"/>
      <c r="I179" s="230" t="s">
        <v>2675</v>
      </c>
      <c r="J179" s="231"/>
      <c r="K179" s="231"/>
      <c r="L179" s="232"/>
      <c r="M179" s="171">
        <v>2.1999999999999999E-2</v>
      </c>
      <c r="O179" s="8"/>
      <c r="Q179" s="19"/>
      <c r="R179" s="172">
        <f>IF(M179&gt;0,SUM(S179+M179),"")</f>
        <v>4.1999999999999996E-2</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93" t="s">
        <v>2633</v>
      </c>
      <c r="E185" s="96">
        <f>+(C185*SUM(K20:K35))</f>
        <v>62878830</v>
      </c>
      <c r="F185" s="94"/>
      <c r="G185" s="95"/>
      <c r="H185" s="90"/>
      <c r="I185" s="92" t="s">
        <v>2632</v>
      </c>
      <c r="J185" s="177">
        <f>M179</f>
        <v>2.1999999999999999E-2</v>
      </c>
      <c r="K185" s="223" t="s">
        <v>2633</v>
      </c>
      <c r="L185" s="223"/>
      <c r="M185" s="96">
        <f>+J185*K20</f>
        <v>33739860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26" t="s">
        <v>24</v>
      </c>
      <c r="J192" s="5" t="s">
        <v>2642</v>
      </c>
      <c r="K192" s="5"/>
      <c r="M192" s="5"/>
      <c r="N192" s="5"/>
      <c r="O192" s="8"/>
      <c r="Q192" s="147"/>
      <c r="R192" s="148"/>
      <c r="S192" s="148"/>
      <c r="T192" s="147"/>
    </row>
    <row r="193" spans="1:18" x14ac:dyDescent="0.25">
      <c r="A193" s="9"/>
      <c r="C193" s="119">
        <v>42510</v>
      </c>
      <c r="D193" s="5"/>
      <c r="E193" s="120">
        <v>588</v>
      </c>
      <c r="F193" s="5"/>
      <c r="G193" s="5"/>
      <c r="H193" s="140" t="s">
        <v>2722</v>
      </c>
      <c r="J193" s="5"/>
      <c r="K193" s="121">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2723</v>
      </c>
      <c r="J211" s="27" t="s">
        <v>2627</v>
      </c>
      <c r="K211" s="141" t="s">
        <v>2723</v>
      </c>
      <c r="L211" s="21"/>
      <c r="M211" s="21"/>
      <c r="N211" s="21"/>
      <c r="O211" s="8"/>
    </row>
    <row r="212" spans="1:15" x14ac:dyDescent="0.25">
      <c r="A212" s="9"/>
      <c r="B212" s="27" t="s">
        <v>2624</v>
      </c>
      <c r="C212" s="140" t="s">
        <v>2722</v>
      </c>
      <c r="D212" s="21"/>
      <c r="G212" s="27" t="s">
        <v>2626</v>
      </c>
      <c r="H212" s="141" t="s">
        <v>2724</v>
      </c>
      <c r="J212" s="27" t="s">
        <v>2628</v>
      </c>
      <c r="K212" s="140"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14" zoomScale="121"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44194.457198379627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1" t="str">
        <f>HYPERLINK("#Integrante_2!A109","CAPACIDAD RESIDUAL")</f>
        <v>CAPACIDAD RESIDUAL</v>
      </c>
      <c r="F8" s="202"/>
      <c r="G8" s="203"/>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1" t="str">
        <f>HYPERLINK("#Integrante_2!A162","TALENTO HUMANO")</f>
        <v>TALENTO HUMANO</v>
      </c>
      <c r="F9" s="202"/>
      <c r="G9" s="203"/>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1" t="str">
        <f>HYPERLINK("#Integrante_2!F162","INFRAESTRUCTURA")</f>
        <v>INFRAESTRUCTURA</v>
      </c>
      <c r="F10" s="202"/>
      <c r="G10" s="203"/>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2801</v>
      </c>
      <c r="D15" s="35"/>
      <c r="E15" s="35"/>
      <c r="F15" s="5"/>
      <c r="G15" s="32" t="s">
        <v>1168</v>
      </c>
      <c r="H15" s="104" t="s">
        <v>628</v>
      </c>
      <c r="I15" s="32" t="s">
        <v>2629</v>
      </c>
      <c r="J15" s="109" t="s">
        <v>2637</v>
      </c>
      <c r="L15" s="194" t="s">
        <v>8</v>
      </c>
      <c r="M15" s="194"/>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v>900482496</v>
      </c>
      <c r="C20" s="5"/>
      <c r="D20" s="161"/>
      <c r="E20" s="153" t="s">
        <v>2670</v>
      </c>
      <c r="F20" s="187" t="s">
        <v>2792</v>
      </c>
      <c r="G20" s="5"/>
      <c r="H20" s="204"/>
      <c r="I20" s="142" t="s">
        <v>628</v>
      </c>
      <c r="J20" s="143" t="s">
        <v>630</v>
      </c>
      <c r="K20" s="144">
        <v>1533630000</v>
      </c>
      <c r="L20" s="145">
        <v>44194</v>
      </c>
      <c r="M20" s="145">
        <v>44561</v>
      </c>
      <c r="N20" s="128">
        <f>+(M20-L20)/30</f>
        <v>12.233333333333333</v>
      </c>
      <c r="O20" s="131"/>
      <c r="U20" s="127"/>
      <c r="V20" s="106">
        <f ca="1">NOW()</f>
        <v>44194.457198379627</v>
      </c>
      <c r="W20" s="106">
        <f ca="1">NOW()</f>
        <v>44194.457198379627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str">
        <f>VLOOKUP(B20,EAS!A2:B1439,2,0)</f>
        <v>PARROQUIA JESUS DE LA DIVINA MISERICORDIA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t="s">
        <v>2802</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2726</v>
      </c>
      <c r="C48" s="118" t="s">
        <v>31</v>
      </c>
      <c r="D48" s="115" t="s">
        <v>2734</v>
      </c>
      <c r="E48" s="138">
        <v>40924</v>
      </c>
      <c r="F48" s="138">
        <v>41273</v>
      </c>
      <c r="G48" s="165">
        <f>IF(AND(E48&lt;&gt;"",F48&lt;&gt;""),((F48-E48)/30),"")</f>
        <v>11.633333333333333</v>
      </c>
      <c r="H48" s="116" t="s">
        <v>2761</v>
      </c>
      <c r="I48" s="115" t="s">
        <v>628</v>
      </c>
      <c r="J48" s="115" t="s">
        <v>655</v>
      </c>
      <c r="K48" s="117">
        <v>126006589</v>
      </c>
      <c r="L48" s="118" t="s">
        <v>1148</v>
      </c>
      <c r="M48" s="174">
        <v>1</v>
      </c>
      <c r="N48" s="118" t="s">
        <v>1151</v>
      </c>
      <c r="O48" s="118" t="s">
        <v>1148</v>
      </c>
      <c r="P48" s="80"/>
    </row>
    <row r="49" spans="1:16" s="6" customFormat="1" ht="24.75" customHeight="1" x14ac:dyDescent="0.25">
      <c r="A49" s="136">
        <v>2</v>
      </c>
      <c r="B49" s="116" t="s">
        <v>2726</v>
      </c>
      <c r="C49" s="118" t="s">
        <v>31</v>
      </c>
      <c r="D49" s="115" t="s">
        <v>2735</v>
      </c>
      <c r="E49" s="138">
        <v>41193</v>
      </c>
      <c r="F49" s="138">
        <v>41274</v>
      </c>
      <c r="G49" s="165">
        <f t="shared" ref="G49:G107" si="1">IF(AND(E49&lt;&gt;"",F49&lt;&gt;""),((F49-E49)/30),"")</f>
        <v>2.7</v>
      </c>
      <c r="H49" s="116" t="s">
        <v>2762</v>
      </c>
      <c r="I49" s="115" t="s">
        <v>628</v>
      </c>
      <c r="J49" s="115" t="s">
        <v>649</v>
      </c>
      <c r="K49" s="117">
        <v>349443840</v>
      </c>
      <c r="L49" s="118" t="s">
        <v>1148</v>
      </c>
      <c r="M49" s="174">
        <v>1</v>
      </c>
      <c r="N49" s="118" t="s">
        <v>1151</v>
      </c>
      <c r="O49" s="118" t="s">
        <v>1148</v>
      </c>
      <c r="P49" s="80"/>
    </row>
    <row r="50" spans="1:16" s="6" customFormat="1" ht="24.75" customHeight="1" x14ac:dyDescent="0.25">
      <c r="A50" s="136">
        <v>3</v>
      </c>
      <c r="B50" s="116" t="s">
        <v>2727</v>
      </c>
      <c r="C50" s="118" t="s">
        <v>31</v>
      </c>
      <c r="D50" s="115" t="s">
        <v>2736</v>
      </c>
      <c r="E50" s="138">
        <v>41495</v>
      </c>
      <c r="F50" s="138">
        <v>41639</v>
      </c>
      <c r="G50" s="165">
        <f t="shared" si="1"/>
        <v>4.8</v>
      </c>
      <c r="H50" s="116" t="s">
        <v>2763</v>
      </c>
      <c r="I50" s="115" t="s">
        <v>628</v>
      </c>
      <c r="J50" s="115" t="s">
        <v>656</v>
      </c>
      <c r="K50" s="117">
        <v>24903600</v>
      </c>
      <c r="L50" s="118" t="s">
        <v>1148</v>
      </c>
      <c r="M50" s="174">
        <v>1</v>
      </c>
      <c r="N50" s="118" t="s">
        <v>1151</v>
      </c>
      <c r="O50" s="118" t="s">
        <v>1148</v>
      </c>
      <c r="P50" s="80"/>
    </row>
    <row r="51" spans="1:16" s="6" customFormat="1" ht="24.75" customHeight="1" outlineLevel="1" x14ac:dyDescent="0.25">
      <c r="A51" s="136">
        <v>4</v>
      </c>
      <c r="B51" s="116" t="s">
        <v>2728</v>
      </c>
      <c r="C51" s="118" t="s">
        <v>31</v>
      </c>
      <c r="D51" s="115" t="s">
        <v>2737</v>
      </c>
      <c r="E51" s="138">
        <v>41671</v>
      </c>
      <c r="F51" s="138">
        <v>42124</v>
      </c>
      <c r="G51" s="165">
        <f t="shared" si="1"/>
        <v>15.1</v>
      </c>
      <c r="H51" s="116" t="s">
        <v>2764</v>
      </c>
      <c r="I51" s="115" t="s">
        <v>628</v>
      </c>
      <c r="J51" s="115" t="s">
        <v>650</v>
      </c>
      <c r="K51" s="117">
        <v>15000000</v>
      </c>
      <c r="L51" s="118" t="s">
        <v>1148</v>
      </c>
      <c r="M51" s="174">
        <v>1</v>
      </c>
      <c r="N51" s="118" t="s">
        <v>1151</v>
      </c>
      <c r="O51" s="118" t="s">
        <v>1148</v>
      </c>
      <c r="P51" s="80"/>
    </row>
    <row r="52" spans="1:16" s="7" customFormat="1" ht="24.75" customHeight="1" outlineLevel="1" x14ac:dyDescent="0.25">
      <c r="A52" s="137">
        <v>5</v>
      </c>
      <c r="B52" s="116" t="s">
        <v>2681</v>
      </c>
      <c r="C52" s="118" t="s">
        <v>31</v>
      </c>
      <c r="D52" s="115" t="s">
        <v>2738</v>
      </c>
      <c r="E52" s="138">
        <v>42172</v>
      </c>
      <c r="F52" s="138">
        <v>42369</v>
      </c>
      <c r="G52" s="165">
        <f t="shared" si="1"/>
        <v>6.5666666666666664</v>
      </c>
      <c r="H52" s="116" t="s">
        <v>2765</v>
      </c>
      <c r="I52" s="115" t="s">
        <v>628</v>
      </c>
      <c r="J52" s="115" t="s">
        <v>629</v>
      </c>
      <c r="K52" s="117">
        <v>683048868</v>
      </c>
      <c r="L52" s="118" t="s">
        <v>1148</v>
      </c>
      <c r="M52" s="174">
        <v>1</v>
      </c>
      <c r="N52" s="118" t="s">
        <v>1151</v>
      </c>
      <c r="O52" s="118" t="s">
        <v>1148</v>
      </c>
      <c r="P52" s="81"/>
    </row>
    <row r="53" spans="1:16" s="7" customFormat="1" ht="24.75" customHeight="1" outlineLevel="1" x14ac:dyDescent="0.25">
      <c r="A53" s="137">
        <v>6</v>
      </c>
      <c r="B53" s="116" t="s">
        <v>2681</v>
      </c>
      <c r="C53" s="118" t="s">
        <v>31</v>
      </c>
      <c r="D53" s="115" t="s">
        <v>2739</v>
      </c>
      <c r="E53" s="138">
        <v>42177</v>
      </c>
      <c r="F53" s="138">
        <v>42353</v>
      </c>
      <c r="G53" s="165">
        <f t="shared" si="1"/>
        <v>5.8666666666666663</v>
      </c>
      <c r="H53" s="116" t="s">
        <v>2766</v>
      </c>
      <c r="I53" s="115" t="s">
        <v>628</v>
      </c>
      <c r="J53" s="115" t="s">
        <v>629</v>
      </c>
      <c r="K53" s="117">
        <v>342887750</v>
      </c>
      <c r="L53" s="118" t="s">
        <v>1148</v>
      </c>
      <c r="M53" s="174">
        <v>1</v>
      </c>
      <c r="N53" s="118" t="s">
        <v>1151</v>
      </c>
      <c r="O53" s="118" t="s">
        <v>1148</v>
      </c>
      <c r="P53" s="81"/>
    </row>
    <row r="54" spans="1:16" s="7" customFormat="1" ht="24.75" customHeight="1" outlineLevel="1" x14ac:dyDescent="0.25">
      <c r="A54" s="137">
        <v>7</v>
      </c>
      <c r="B54" s="116" t="s">
        <v>2729</v>
      </c>
      <c r="C54" s="118" t="s">
        <v>31</v>
      </c>
      <c r="D54" s="115" t="s">
        <v>2740</v>
      </c>
      <c r="E54" s="138">
        <v>42354</v>
      </c>
      <c r="F54" s="138">
        <v>42364</v>
      </c>
      <c r="G54" s="165">
        <f t="shared" si="1"/>
        <v>0.33333333333333331</v>
      </c>
      <c r="H54" s="116" t="s">
        <v>2767</v>
      </c>
      <c r="I54" s="115" t="s">
        <v>628</v>
      </c>
      <c r="J54" s="115" t="s">
        <v>645</v>
      </c>
      <c r="K54" s="117">
        <v>86357728</v>
      </c>
      <c r="L54" s="118" t="s">
        <v>1148</v>
      </c>
      <c r="M54" s="174">
        <v>1</v>
      </c>
      <c r="N54" s="118" t="s">
        <v>1151</v>
      </c>
      <c r="O54" s="118" t="s">
        <v>1148</v>
      </c>
      <c r="P54" s="81"/>
    </row>
    <row r="55" spans="1:16" s="7" customFormat="1" ht="24.75" customHeight="1" outlineLevel="1" x14ac:dyDescent="0.25">
      <c r="A55" s="137">
        <v>8</v>
      </c>
      <c r="B55" s="116" t="s">
        <v>2728</v>
      </c>
      <c r="C55" s="118" t="s">
        <v>31</v>
      </c>
      <c r="D55" s="115" t="s">
        <v>2741</v>
      </c>
      <c r="E55" s="138">
        <v>42386</v>
      </c>
      <c r="F55" s="138">
        <v>42691</v>
      </c>
      <c r="G55" s="165">
        <f t="shared" si="1"/>
        <v>10.166666666666666</v>
      </c>
      <c r="H55" s="116" t="s">
        <v>2768</v>
      </c>
      <c r="I55" s="115" t="s">
        <v>628</v>
      </c>
      <c r="J55" s="115" t="s">
        <v>650</v>
      </c>
      <c r="K55" s="117">
        <v>208000000</v>
      </c>
      <c r="L55" s="118" t="s">
        <v>1148</v>
      </c>
      <c r="M55" s="174">
        <v>1</v>
      </c>
      <c r="N55" s="118" t="s">
        <v>1151</v>
      </c>
      <c r="O55" s="118" t="s">
        <v>1148</v>
      </c>
      <c r="P55" s="81"/>
    </row>
    <row r="56" spans="1:16" s="7" customFormat="1" ht="24.75" customHeight="1" outlineLevel="1" x14ac:dyDescent="0.25">
      <c r="A56" s="137">
        <v>9</v>
      </c>
      <c r="B56" s="116" t="s">
        <v>2681</v>
      </c>
      <c r="C56" s="118" t="s">
        <v>31</v>
      </c>
      <c r="D56" s="115" t="s">
        <v>2742</v>
      </c>
      <c r="E56" s="138">
        <v>42399</v>
      </c>
      <c r="F56" s="138">
        <v>42521</v>
      </c>
      <c r="G56" s="165">
        <f t="shared" si="1"/>
        <v>4.0666666666666664</v>
      </c>
      <c r="H56" s="116" t="s">
        <v>2769</v>
      </c>
      <c r="I56" s="115" t="s">
        <v>628</v>
      </c>
      <c r="J56" s="115" t="s">
        <v>630</v>
      </c>
      <c r="K56" s="117">
        <v>499728294</v>
      </c>
      <c r="L56" s="118" t="s">
        <v>1148</v>
      </c>
      <c r="M56" s="174">
        <v>1</v>
      </c>
      <c r="N56" s="118" t="s">
        <v>1151</v>
      </c>
      <c r="O56" s="118" t="s">
        <v>1148</v>
      </c>
      <c r="P56" s="81"/>
    </row>
    <row r="57" spans="1:16" s="7" customFormat="1" ht="24.75" customHeight="1" outlineLevel="1" x14ac:dyDescent="0.25">
      <c r="A57" s="137">
        <v>10</v>
      </c>
      <c r="B57" s="116" t="s">
        <v>2681</v>
      </c>
      <c r="C57" s="118" t="s">
        <v>31</v>
      </c>
      <c r="D57" s="115" t="s">
        <v>2743</v>
      </c>
      <c r="E57" s="138">
        <v>42460</v>
      </c>
      <c r="F57" s="138">
        <v>42719</v>
      </c>
      <c r="G57" s="165">
        <f t="shared" si="1"/>
        <v>8.6333333333333329</v>
      </c>
      <c r="H57" s="116" t="s">
        <v>2770</v>
      </c>
      <c r="I57" s="115" t="s">
        <v>628</v>
      </c>
      <c r="J57" s="115" t="s">
        <v>629</v>
      </c>
      <c r="K57" s="117">
        <v>364299885</v>
      </c>
      <c r="L57" s="118" t="s">
        <v>1148</v>
      </c>
      <c r="M57" s="174">
        <v>1</v>
      </c>
      <c r="N57" s="118" t="s">
        <v>1151</v>
      </c>
      <c r="O57" s="118" t="s">
        <v>1148</v>
      </c>
      <c r="P57" s="81"/>
    </row>
    <row r="58" spans="1:16" s="7" customFormat="1" ht="24.75" customHeight="1" outlineLevel="1" x14ac:dyDescent="0.25">
      <c r="A58" s="137">
        <v>11</v>
      </c>
      <c r="B58" s="116" t="s">
        <v>2681</v>
      </c>
      <c r="C58" s="118" t="s">
        <v>31</v>
      </c>
      <c r="D58" s="115" t="s">
        <v>2744</v>
      </c>
      <c r="E58" s="138">
        <v>42472</v>
      </c>
      <c r="F58" s="138">
        <v>42719</v>
      </c>
      <c r="G58" s="165">
        <f t="shared" si="1"/>
        <v>8.2333333333333325</v>
      </c>
      <c r="H58" s="116" t="s">
        <v>2771</v>
      </c>
      <c r="I58" s="115" t="s">
        <v>628</v>
      </c>
      <c r="J58" s="115" t="s">
        <v>629</v>
      </c>
      <c r="K58" s="117">
        <v>297875088</v>
      </c>
      <c r="L58" s="118" t="s">
        <v>1148</v>
      </c>
      <c r="M58" s="174">
        <v>1</v>
      </c>
      <c r="N58" s="118" t="s">
        <v>1151</v>
      </c>
      <c r="O58" s="118" t="s">
        <v>1148</v>
      </c>
      <c r="P58" s="81"/>
    </row>
    <row r="59" spans="1:16" s="7" customFormat="1" ht="24.75" customHeight="1" outlineLevel="1" x14ac:dyDescent="0.25">
      <c r="A59" s="137">
        <v>12</v>
      </c>
      <c r="B59" s="116" t="s">
        <v>2726</v>
      </c>
      <c r="C59" s="118" t="s">
        <v>31</v>
      </c>
      <c r="D59" s="115" t="s">
        <v>2745</v>
      </c>
      <c r="E59" s="138">
        <v>42522</v>
      </c>
      <c r="F59" s="138">
        <v>42674</v>
      </c>
      <c r="G59" s="165">
        <f t="shared" si="1"/>
        <v>5.0666666666666664</v>
      </c>
      <c r="H59" s="116" t="s">
        <v>2772</v>
      </c>
      <c r="I59" s="115" t="s">
        <v>628</v>
      </c>
      <c r="J59" s="115" t="s">
        <v>629</v>
      </c>
      <c r="K59" s="117">
        <v>607336560</v>
      </c>
      <c r="L59" s="118" t="s">
        <v>1148</v>
      </c>
      <c r="M59" s="174">
        <v>1</v>
      </c>
      <c r="N59" s="118" t="s">
        <v>1151</v>
      </c>
      <c r="O59" s="118" t="s">
        <v>1148</v>
      </c>
      <c r="P59" s="81"/>
    </row>
    <row r="60" spans="1:16" s="7" customFormat="1" ht="24.75" customHeight="1" outlineLevel="1" x14ac:dyDescent="0.25">
      <c r="A60" s="137">
        <v>13</v>
      </c>
      <c r="B60" s="116" t="s">
        <v>2728</v>
      </c>
      <c r="C60" s="118" t="s">
        <v>31</v>
      </c>
      <c r="D60" s="115" t="s">
        <v>2746</v>
      </c>
      <c r="E60" s="138">
        <v>42614</v>
      </c>
      <c r="F60" s="138">
        <v>42704</v>
      </c>
      <c r="G60" s="165">
        <f t="shared" si="1"/>
        <v>3</v>
      </c>
      <c r="H60" s="116" t="s">
        <v>2773</v>
      </c>
      <c r="I60" s="115" t="s">
        <v>628</v>
      </c>
      <c r="J60" s="115" t="s">
        <v>650</v>
      </c>
      <c r="K60" s="117">
        <v>134400000</v>
      </c>
      <c r="L60" s="118" t="s">
        <v>1148</v>
      </c>
      <c r="M60" s="174">
        <v>1</v>
      </c>
      <c r="N60" s="118" t="s">
        <v>1151</v>
      </c>
      <c r="O60" s="118" t="s">
        <v>1148</v>
      </c>
      <c r="P60" s="81"/>
    </row>
    <row r="61" spans="1:16" s="7" customFormat="1" ht="24.75" customHeight="1" outlineLevel="1" x14ac:dyDescent="0.25">
      <c r="A61" s="137">
        <v>14</v>
      </c>
      <c r="B61" s="116" t="s">
        <v>2728</v>
      </c>
      <c r="C61" s="118" t="s">
        <v>31</v>
      </c>
      <c r="D61" s="115" t="s">
        <v>2747</v>
      </c>
      <c r="E61" s="138">
        <v>42620</v>
      </c>
      <c r="F61" s="138">
        <v>42655</v>
      </c>
      <c r="G61" s="165">
        <f t="shared" si="1"/>
        <v>1.1666666666666667</v>
      </c>
      <c r="H61" s="116" t="s">
        <v>2774</v>
      </c>
      <c r="I61" s="115" t="s">
        <v>628</v>
      </c>
      <c r="J61" s="115" t="s">
        <v>650</v>
      </c>
      <c r="K61" s="117">
        <v>300000000</v>
      </c>
      <c r="L61" s="118" t="s">
        <v>1148</v>
      </c>
      <c r="M61" s="174">
        <v>1</v>
      </c>
      <c r="N61" s="118" t="s">
        <v>1151</v>
      </c>
      <c r="O61" s="118" t="s">
        <v>1148</v>
      </c>
      <c r="P61" s="81"/>
    </row>
    <row r="62" spans="1:16" s="7" customFormat="1" ht="24.75" customHeight="1" outlineLevel="1" x14ac:dyDescent="0.25">
      <c r="A62" s="137">
        <v>15</v>
      </c>
      <c r="B62" s="116" t="s">
        <v>2728</v>
      </c>
      <c r="C62" s="118" t="s">
        <v>31</v>
      </c>
      <c r="D62" s="115" t="s">
        <v>2748</v>
      </c>
      <c r="E62" s="138">
        <v>42620</v>
      </c>
      <c r="F62" s="138">
        <v>42655</v>
      </c>
      <c r="G62" s="165">
        <f t="shared" si="1"/>
        <v>1.1666666666666667</v>
      </c>
      <c r="H62" s="116" t="s">
        <v>2775</v>
      </c>
      <c r="I62" s="115" t="s">
        <v>628</v>
      </c>
      <c r="J62" s="115" t="s">
        <v>650</v>
      </c>
      <c r="K62" s="117">
        <v>92203801</v>
      </c>
      <c r="L62" s="118" t="s">
        <v>1148</v>
      </c>
      <c r="M62" s="174">
        <v>1</v>
      </c>
      <c r="N62" s="118" t="s">
        <v>1151</v>
      </c>
      <c r="O62" s="118" t="s">
        <v>1148</v>
      </c>
      <c r="P62" s="81"/>
    </row>
    <row r="63" spans="1:16" s="7" customFormat="1" ht="24.75" customHeight="1" outlineLevel="1" x14ac:dyDescent="0.25">
      <c r="A63" s="137">
        <v>16</v>
      </c>
      <c r="B63" s="116" t="s">
        <v>2726</v>
      </c>
      <c r="C63" s="118" t="s">
        <v>31</v>
      </c>
      <c r="D63" s="115" t="s">
        <v>2749</v>
      </c>
      <c r="E63" s="138">
        <v>42717</v>
      </c>
      <c r="F63" s="138">
        <v>43084</v>
      </c>
      <c r="G63" s="165">
        <f t="shared" si="1"/>
        <v>12.233333333333333</v>
      </c>
      <c r="H63" s="116" t="s">
        <v>2776</v>
      </c>
      <c r="I63" s="115" t="s">
        <v>628</v>
      </c>
      <c r="J63" s="115" t="s">
        <v>650</v>
      </c>
      <c r="K63" s="117">
        <v>2016219983</v>
      </c>
      <c r="L63" s="118" t="s">
        <v>1148</v>
      </c>
      <c r="M63" s="174">
        <v>1</v>
      </c>
      <c r="N63" s="118" t="s">
        <v>1151</v>
      </c>
      <c r="O63" s="118" t="s">
        <v>1148</v>
      </c>
      <c r="P63" s="81"/>
    </row>
    <row r="64" spans="1:16" s="7" customFormat="1" ht="24.75" customHeight="1" outlineLevel="1" x14ac:dyDescent="0.25">
      <c r="A64" s="137">
        <v>17</v>
      </c>
      <c r="B64" s="116" t="s">
        <v>2726</v>
      </c>
      <c r="C64" s="118" t="s">
        <v>31</v>
      </c>
      <c r="D64" s="115" t="s">
        <v>2750</v>
      </c>
      <c r="E64" s="138">
        <v>42719</v>
      </c>
      <c r="F64" s="138">
        <v>43084</v>
      </c>
      <c r="G64" s="165">
        <f t="shared" si="1"/>
        <v>12.166666666666666</v>
      </c>
      <c r="H64" s="116" t="s">
        <v>2777</v>
      </c>
      <c r="I64" s="115" t="s">
        <v>628</v>
      </c>
      <c r="J64" s="115" t="s">
        <v>645</v>
      </c>
      <c r="K64" s="117">
        <v>1128138254</v>
      </c>
      <c r="L64" s="118" t="s">
        <v>1148</v>
      </c>
      <c r="M64" s="174">
        <v>1</v>
      </c>
      <c r="N64" s="118" t="s">
        <v>1151</v>
      </c>
      <c r="O64" s="118" t="s">
        <v>1148</v>
      </c>
      <c r="P64" s="81"/>
    </row>
    <row r="65" spans="1:16" s="7" customFormat="1" ht="24.75" customHeight="1" outlineLevel="1" x14ac:dyDescent="0.25">
      <c r="A65" s="137">
        <v>18</v>
      </c>
      <c r="B65" s="116" t="s">
        <v>2726</v>
      </c>
      <c r="C65" s="118" t="s">
        <v>31</v>
      </c>
      <c r="D65" s="115" t="s">
        <v>2751</v>
      </c>
      <c r="E65" s="138">
        <v>42719</v>
      </c>
      <c r="F65" s="138">
        <v>43084</v>
      </c>
      <c r="G65" s="165">
        <f t="shared" si="1"/>
        <v>12.166666666666666</v>
      </c>
      <c r="H65" s="116" t="s">
        <v>2778</v>
      </c>
      <c r="I65" s="115" t="s">
        <v>628</v>
      </c>
      <c r="J65" s="115" t="s">
        <v>656</v>
      </c>
      <c r="K65" s="117">
        <v>4052753845</v>
      </c>
      <c r="L65" s="118" t="s">
        <v>1148</v>
      </c>
      <c r="M65" s="174">
        <v>1</v>
      </c>
      <c r="N65" s="118" t="s">
        <v>1151</v>
      </c>
      <c r="O65" s="118" t="s">
        <v>1148</v>
      </c>
      <c r="P65" s="81"/>
    </row>
    <row r="66" spans="1:16" s="7" customFormat="1" ht="24.75" customHeight="1" outlineLevel="1" x14ac:dyDescent="0.25">
      <c r="A66" s="137">
        <v>19</v>
      </c>
      <c r="B66" s="116" t="s">
        <v>2730</v>
      </c>
      <c r="C66" s="118" t="s">
        <v>31</v>
      </c>
      <c r="D66" s="115" t="s">
        <v>2752</v>
      </c>
      <c r="E66" s="138">
        <v>42745</v>
      </c>
      <c r="F66" s="138">
        <v>42888</v>
      </c>
      <c r="G66" s="165">
        <f t="shared" si="1"/>
        <v>4.7666666666666666</v>
      </c>
      <c r="H66" s="114" t="s">
        <v>2779</v>
      </c>
      <c r="I66" s="115" t="s">
        <v>628</v>
      </c>
      <c r="J66" s="115" t="s">
        <v>651</v>
      </c>
      <c r="K66" s="113">
        <v>284406425</v>
      </c>
      <c r="L66" s="118" t="s">
        <v>1148</v>
      </c>
      <c r="M66" s="174">
        <v>1</v>
      </c>
      <c r="N66" s="118" t="s">
        <v>1151</v>
      </c>
      <c r="O66" s="118" t="s">
        <v>1148</v>
      </c>
      <c r="P66" s="81"/>
    </row>
    <row r="67" spans="1:16" s="7" customFormat="1" ht="24.75" customHeight="1" outlineLevel="1" x14ac:dyDescent="0.25">
      <c r="A67" s="137">
        <v>20</v>
      </c>
      <c r="B67" s="116" t="s">
        <v>2731</v>
      </c>
      <c r="C67" s="118" t="s">
        <v>31</v>
      </c>
      <c r="D67" s="115" t="s">
        <v>2753</v>
      </c>
      <c r="E67" s="138">
        <v>42747</v>
      </c>
      <c r="F67" s="138">
        <v>42916</v>
      </c>
      <c r="G67" s="165">
        <f t="shared" ref="G67:G82" si="2">IF(AND(E67&lt;&gt;"",F67&lt;&gt;""),((F67-E67)/30),"")</f>
        <v>5.6333333333333337</v>
      </c>
      <c r="H67" s="116" t="s">
        <v>2780</v>
      </c>
      <c r="I67" s="115" t="s">
        <v>628</v>
      </c>
      <c r="J67" s="115" t="s">
        <v>656</v>
      </c>
      <c r="K67" s="117">
        <v>141272073</v>
      </c>
      <c r="L67" s="118" t="s">
        <v>1148</v>
      </c>
      <c r="M67" s="174">
        <v>1</v>
      </c>
      <c r="N67" s="118" t="s">
        <v>1151</v>
      </c>
      <c r="O67" s="118" t="s">
        <v>1148</v>
      </c>
      <c r="P67" s="81"/>
    </row>
    <row r="68" spans="1:16" s="7" customFormat="1" ht="24.75" customHeight="1" outlineLevel="1" x14ac:dyDescent="0.25">
      <c r="A68" s="137">
        <v>21</v>
      </c>
      <c r="B68" s="116" t="s">
        <v>2732</v>
      </c>
      <c r="C68" s="118" t="s">
        <v>31</v>
      </c>
      <c r="D68" s="115" t="s">
        <v>2753</v>
      </c>
      <c r="E68" s="138">
        <v>42747</v>
      </c>
      <c r="F68" s="138">
        <v>42845</v>
      </c>
      <c r="G68" s="165">
        <f t="shared" si="2"/>
        <v>3.2666666666666666</v>
      </c>
      <c r="H68" s="114" t="s">
        <v>2781</v>
      </c>
      <c r="I68" s="115" t="s">
        <v>628</v>
      </c>
      <c r="J68" s="115" t="s">
        <v>649</v>
      </c>
      <c r="K68" s="117">
        <v>442148224</v>
      </c>
      <c r="L68" s="118" t="s">
        <v>1148</v>
      </c>
      <c r="M68" s="174">
        <v>1</v>
      </c>
      <c r="N68" s="118" t="s">
        <v>1151</v>
      </c>
      <c r="O68" s="118" t="s">
        <v>1148</v>
      </c>
      <c r="P68" s="81"/>
    </row>
    <row r="69" spans="1:16" s="7" customFormat="1" ht="24.75" customHeight="1" outlineLevel="1" x14ac:dyDescent="0.25">
      <c r="A69" s="137">
        <v>22</v>
      </c>
      <c r="B69" s="116" t="s">
        <v>2681</v>
      </c>
      <c r="C69" s="118" t="s">
        <v>31</v>
      </c>
      <c r="D69" s="115" t="s">
        <v>2754</v>
      </c>
      <c r="E69" s="138">
        <v>42750</v>
      </c>
      <c r="F69" s="138">
        <v>43084</v>
      </c>
      <c r="G69" s="165">
        <f t="shared" si="2"/>
        <v>11.133333333333333</v>
      </c>
      <c r="H69" s="114" t="s">
        <v>2778</v>
      </c>
      <c r="I69" s="115" t="s">
        <v>628</v>
      </c>
      <c r="J69" s="115" t="s">
        <v>630</v>
      </c>
      <c r="K69" s="117">
        <v>1419528492</v>
      </c>
      <c r="L69" s="118" t="s">
        <v>1148</v>
      </c>
      <c r="M69" s="174">
        <v>1</v>
      </c>
      <c r="N69" s="118" t="s">
        <v>1151</v>
      </c>
      <c r="O69" s="118" t="s">
        <v>1148</v>
      </c>
      <c r="P69" s="81"/>
    </row>
    <row r="70" spans="1:16" s="7" customFormat="1" ht="24.75" customHeight="1" outlineLevel="1" x14ac:dyDescent="0.25">
      <c r="A70" s="137">
        <v>23</v>
      </c>
      <c r="B70" s="116" t="s">
        <v>2733</v>
      </c>
      <c r="C70" s="118" t="s">
        <v>31</v>
      </c>
      <c r="D70" s="115" t="s">
        <v>2755</v>
      </c>
      <c r="E70" s="138">
        <v>42751</v>
      </c>
      <c r="F70" s="138">
        <v>42895</v>
      </c>
      <c r="G70" s="165">
        <f t="shared" si="2"/>
        <v>4.8</v>
      </c>
      <c r="H70" s="116" t="s">
        <v>2782</v>
      </c>
      <c r="I70" s="115" t="s">
        <v>628</v>
      </c>
      <c r="J70" s="115" t="s">
        <v>645</v>
      </c>
      <c r="K70" s="117">
        <v>1593965384</v>
      </c>
      <c r="L70" s="118" t="s">
        <v>1148</v>
      </c>
      <c r="M70" s="174">
        <v>1</v>
      </c>
      <c r="N70" s="118" t="s">
        <v>1151</v>
      </c>
      <c r="O70" s="118" t="s">
        <v>1148</v>
      </c>
      <c r="P70" s="81"/>
    </row>
    <row r="71" spans="1:16" s="7" customFormat="1" ht="24.75" customHeight="1" outlineLevel="1" x14ac:dyDescent="0.25">
      <c r="A71" s="137">
        <v>24</v>
      </c>
      <c r="B71" s="116" t="s">
        <v>2728</v>
      </c>
      <c r="C71" s="118" t="s">
        <v>31</v>
      </c>
      <c r="D71" s="115" t="s">
        <v>2752</v>
      </c>
      <c r="E71" s="138">
        <v>42751</v>
      </c>
      <c r="F71" s="138">
        <v>42946</v>
      </c>
      <c r="G71" s="165">
        <f t="shared" si="2"/>
        <v>6.5</v>
      </c>
      <c r="H71" s="116" t="s">
        <v>2783</v>
      </c>
      <c r="I71" s="115" t="s">
        <v>628</v>
      </c>
      <c r="J71" s="115" t="s">
        <v>650</v>
      </c>
      <c r="K71" s="117">
        <v>529246972</v>
      </c>
      <c r="L71" s="118" t="s">
        <v>1148</v>
      </c>
      <c r="M71" s="174">
        <v>1</v>
      </c>
      <c r="N71" s="118" t="s">
        <v>1151</v>
      </c>
      <c r="O71" s="118" t="s">
        <v>1148</v>
      </c>
      <c r="P71" s="81"/>
    </row>
    <row r="72" spans="1:16" s="7" customFormat="1" ht="24.75" customHeight="1" outlineLevel="1" x14ac:dyDescent="0.25">
      <c r="A72" s="137">
        <v>25</v>
      </c>
      <c r="B72" s="116" t="s">
        <v>2728</v>
      </c>
      <c r="C72" s="118" t="s">
        <v>31</v>
      </c>
      <c r="D72" s="115" t="s">
        <v>2756</v>
      </c>
      <c r="E72" s="138">
        <v>42755</v>
      </c>
      <c r="F72" s="138">
        <v>43059</v>
      </c>
      <c r="G72" s="165">
        <f t="shared" si="2"/>
        <v>10.133333333333333</v>
      </c>
      <c r="H72" s="116" t="s">
        <v>2768</v>
      </c>
      <c r="I72" s="115" t="s">
        <v>628</v>
      </c>
      <c r="J72" s="115" t="s">
        <v>650</v>
      </c>
      <c r="K72" s="117">
        <v>180000000</v>
      </c>
      <c r="L72" s="118" t="s">
        <v>1148</v>
      </c>
      <c r="M72" s="174">
        <v>1</v>
      </c>
      <c r="N72" s="118" t="s">
        <v>1151</v>
      </c>
      <c r="O72" s="118" t="s">
        <v>1148</v>
      </c>
      <c r="P72" s="81"/>
    </row>
    <row r="73" spans="1:16" s="7" customFormat="1" ht="24.75" customHeight="1" outlineLevel="1" x14ac:dyDescent="0.25">
      <c r="A73" s="137">
        <v>26</v>
      </c>
      <c r="B73" s="116" t="s">
        <v>2681</v>
      </c>
      <c r="C73" s="118" t="s">
        <v>31</v>
      </c>
      <c r="D73" s="115" t="s">
        <v>2757</v>
      </c>
      <c r="E73" s="138">
        <v>42842</v>
      </c>
      <c r="F73" s="138">
        <v>43084</v>
      </c>
      <c r="G73" s="165">
        <f t="shared" si="2"/>
        <v>8.0666666666666664</v>
      </c>
      <c r="H73" s="116" t="s">
        <v>2784</v>
      </c>
      <c r="I73" s="115" t="s">
        <v>628</v>
      </c>
      <c r="J73" s="115" t="s">
        <v>629</v>
      </c>
      <c r="K73" s="117">
        <v>1017407335</v>
      </c>
      <c r="L73" s="118" t="s">
        <v>1148</v>
      </c>
      <c r="M73" s="174">
        <v>1</v>
      </c>
      <c r="N73" s="118" t="s">
        <v>1151</v>
      </c>
      <c r="O73" s="118" t="s">
        <v>1148</v>
      </c>
      <c r="P73" s="81"/>
    </row>
    <row r="74" spans="1:16" s="7" customFormat="1" ht="24.75" customHeight="1" outlineLevel="1" x14ac:dyDescent="0.25">
      <c r="A74" s="137">
        <v>27</v>
      </c>
      <c r="B74" s="116" t="s">
        <v>2681</v>
      </c>
      <c r="C74" s="118" t="s">
        <v>31</v>
      </c>
      <c r="D74" s="115" t="s">
        <v>2758</v>
      </c>
      <c r="E74" s="138">
        <v>42873</v>
      </c>
      <c r="F74" s="138">
        <v>43069</v>
      </c>
      <c r="G74" s="165">
        <f t="shared" si="2"/>
        <v>6.5333333333333332</v>
      </c>
      <c r="H74" s="114" t="s">
        <v>2785</v>
      </c>
      <c r="I74" s="115" t="s">
        <v>628</v>
      </c>
      <c r="J74" s="115" t="s">
        <v>629</v>
      </c>
      <c r="K74" s="117">
        <v>160774725</v>
      </c>
      <c r="L74" s="118" t="s">
        <v>1148</v>
      </c>
      <c r="M74" s="174">
        <v>1</v>
      </c>
      <c r="N74" s="118" t="s">
        <v>1151</v>
      </c>
      <c r="O74" s="118" t="s">
        <v>1148</v>
      </c>
      <c r="P74" s="81"/>
    </row>
    <row r="75" spans="1:16" s="7" customFormat="1" ht="24.75" customHeight="1" outlineLevel="1" x14ac:dyDescent="0.25">
      <c r="A75" s="137">
        <v>28</v>
      </c>
      <c r="B75" s="116" t="s">
        <v>2681</v>
      </c>
      <c r="C75" s="118" t="s">
        <v>31</v>
      </c>
      <c r="D75" s="115" t="s">
        <v>2759</v>
      </c>
      <c r="E75" s="138">
        <v>43070</v>
      </c>
      <c r="F75" s="138">
        <v>43404</v>
      </c>
      <c r="G75" s="165">
        <f t="shared" si="2"/>
        <v>11.133333333333333</v>
      </c>
      <c r="H75" s="116" t="s">
        <v>2786</v>
      </c>
      <c r="I75" s="115" t="s">
        <v>628</v>
      </c>
      <c r="J75" s="115" t="s">
        <v>630</v>
      </c>
      <c r="K75" s="117">
        <v>1229734367</v>
      </c>
      <c r="L75" s="118" t="s">
        <v>1148</v>
      </c>
      <c r="M75" s="174">
        <v>1</v>
      </c>
      <c r="N75" s="118" t="s">
        <v>1151</v>
      </c>
      <c r="O75" s="118" t="s">
        <v>1148</v>
      </c>
      <c r="P75" s="81"/>
    </row>
    <row r="76" spans="1:16" s="7" customFormat="1" ht="24.75" customHeight="1" outlineLevel="1" x14ac:dyDescent="0.25">
      <c r="A76" s="137">
        <v>29</v>
      </c>
      <c r="B76" s="116" t="s">
        <v>2681</v>
      </c>
      <c r="C76" s="118" t="s">
        <v>31</v>
      </c>
      <c r="D76" s="115" t="s">
        <v>2760</v>
      </c>
      <c r="E76" s="138">
        <v>43070</v>
      </c>
      <c r="F76" s="138">
        <v>43312</v>
      </c>
      <c r="G76" s="165">
        <f t="shared" si="2"/>
        <v>8.0666666666666664</v>
      </c>
      <c r="H76" s="116" t="s">
        <v>2786</v>
      </c>
      <c r="I76" s="115" t="s">
        <v>628</v>
      </c>
      <c r="J76" s="115" t="s">
        <v>650</v>
      </c>
      <c r="K76" s="117">
        <v>1935082086</v>
      </c>
      <c r="L76" s="118" t="s">
        <v>1148</v>
      </c>
      <c r="M76" s="174">
        <v>1</v>
      </c>
      <c r="N76" s="118" t="s">
        <v>1151</v>
      </c>
      <c r="O76" s="118" t="s">
        <v>1148</v>
      </c>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+IF(AND(K114&gt;0,O114="Ejecución"),(K114/877802)*Tabla283[[#This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+IF(AND(K115&gt;0,O115="Ejecución"),(K115/877802)*Tabla283[[#This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+IF(AND(K116&gt;0,O116="Ejecución"),(K116/877802)*Tabla283[[#This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+IF(AND(K117&gt;0,O117="Ejecución"),(K117/877802)*Tabla283[[#This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2721</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2720</v>
      </c>
      <c r="E167" s="8"/>
      <c r="F167" s="5"/>
      <c r="G167" s="108" t="s">
        <v>2720</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7"/>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t="s">
        <v>2622</v>
      </c>
      <c r="O178" s="8"/>
      <c r="Q178" s="19"/>
      <c r="R178" s="19"/>
      <c r="S178" s="157" t="s">
        <v>2623</v>
      </c>
      <c r="T178" s="19"/>
      <c r="U178" s="19"/>
      <c r="V178" s="19"/>
      <c r="W178" s="19"/>
      <c r="X178" s="19"/>
      <c r="Y178" s="19"/>
      <c r="Z178" s="19"/>
      <c r="AA178" s="19"/>
      <c r="AB178" s="19"/>
    </row>
    <row r="179" spans="1:28" ht="23.25" x14ac:dyDescent="0.25">
      <c r="A179" s="9"/>
      <c r="B179" s="222" t="s">
        <v>2671</v>
      </c>
      <c r="C179" s="222"/>
      <c r="D179" s="222"/>
      <c r="E179" s="24">
        <v>0.02</v>
      </c>
      <c r="F179" s="171">
        <v>2.1000000000000001E-2</v>
      </c>
      <c r="G179" s="172">
        <f>IF(F179&gt;0,SUM(E179+F179),"")</f>
        <v>4.1000000000000002E-2</v>
      </c>
      <c r="H179" s="5"/>
      <c r="I179" s="213" t="s">
        <v>2675</v>
      </c>
      <c r="J179" s="214"/>
      <c r="K179" s="214"/>
      <c r="L179" s="215"/>
      <c r="M179" s="171">
        <v>2.1999999999999999E-2</v>
      </c>
      <c r="O179" s="8"/>
      <c r="Q179" s="19"/>
      <c r="R179" s="19"/>
      <c r="S179" s="172">
        <f>IF(M179&gt;0,SUM(L179+M179),"")</f>
        <v>2.1999999999999999E-2</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162" t="s">
        <v>2633</v>
      </c>
      <c r="E185" s="96">
        <f>+(C185*SUM(K20:K35))</f>
        <v>62878830</v>
      </c>
      <c r="F185" s="94"/>
      <c r="G185" s="95"/>
      <c r="H185" s="90"/>
      <c r="I185" s="92" t="s">
        <v>2632</v>
      </c>
      <c r="J185" s="177">
        <f>M179</f>
        <v>2.1999999999999999E-2</v>
      </c>
      <c r="K185" s="223" t="s">
        <v>2633</v>
      </c>
      <c r="L185" s="223"/>
      <c r="M185" s="96">
        <f>+J185*K20</f>
        <v>33739860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50"/>
      <c r="Q192" s="147"/>
      <c r="R192" s="148"/>
      <c r="S192" s="148"/>
      <c r="T192" s="147"/>
    </row>
    <row r="193" spans="1:18" x14ac:dyDescent="0.25">
      <c r="A193" s="9"/>
      <c r="C193" s="121">
        <v>42430</v>
      </c>
      <c r="D193" s="5"/>
      <c r="E193" s="120">
        <v>3435</v>
      </c>
      <c r="F193" s="5"/>
      <c r="G193" s="5"/>
      <c r="H193" s="140" t="s">
        <v>2787</v>
      </c>
      <c r="J193" s="5"/>
      <c r="K193" s="121">
        <v>40924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2788</v>
      </c>
      <c r="J211" s="27" t="s">
        <v>2627</v>
      </c>
      <c r="K211" s="141" t="s">
        <v>2788</v>
      </c>
      <c r="L211" s="21"/>
      <c r="M211" s="21"/>
      <c r="N211" s="21"/>
      <c r="O211" s="8"/>
    </row>
    <row r="212" spans="1:15" x14ac:dyDescent="0.25">
      <c r="A212" s="9"/>
      <c r="B212" s="27" t="s">
        <v>2624</v>
      </c>
      <c r="C212" s="140" t="s">
        <v>2791</v>
      </c>
      <c r="D212" s="21"/>
      <c r="G212" s="27" t="s">
        <v>2626</v>
      </c>
      <c r="H212" s="141" t="s">
        <v>2790</v>
      </c>
      <c r="J212" s="27" t="s">
        <v>2628</v>
      </c>
      <c r="K212" s="140" t="s">
        <v>2789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44194.457198379627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1" t="str">
        <f>HYPERLINK("#Integrante_3!A109","CAPACIDAD RESIDUAL")</f>
        <v>CAPACIDAD RESIDUAL</v>
      </c>
      <c r="F8" s="202"/>
      <c r="G8" s="203"/>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1" t="str">
        <f>HYPERLINK("#Integrante_3!A162","TALENTO HUMANO")</f>
        <v>TALENTO HUMANO</v>
      </c>
      <c r="F9" s="202"/>
      <c r="G9" s="203"/>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1" t="str">
        <f>HYPERLINK("#Integrante_3!F162","INFRAESTRUCTURA")</f>
        <v>INFRAESTRUCTURA</v>
      </c>
      <c r="F10" s="202"/>
      <c r="G10" s="203"/>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44194.457198379627</v>
      </c>
      <c r="W20" s="106">
        <f ca="1">NOW()</f>
        <v>44194.457198379627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2675</v>
      </c>
      <c r="J174" s="256"/>
      <c r="K174" s="256"/>
      <c r="L174" s="256"/>
      <c r="M174" s="256"/>
      <c r="O174" s="178"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57"/>
      <c r="S175" s="19"/>
      <c r="T175" s="19"/>
      <c r="U175" s="19"/>
      <c r="V175" s="19"/>
      <c r="W175" s="19"/>
      <c r="X175" s="19"/>
      <c r="Y175" s="19"/>
      <c r="Z175" s="19"/>
      <c r="AA175" s="19"/>
      <c r="AB175" s="19"/>
    </row>
    <row r="176" spans="1:28" ht="23.25" x14ac:dyDescent="0.25">
      <c r="A176" s="9"/>
      <c r="B176" s="252"/>
      <c r="C176" s="253"/>
      <c r="D176" s="254"/>
      <c r="E176" s="157" t="s">
        <v>2621</v>
      </c>
      <c r="F176" s="157" t="s">
        <v>2622</v>
      </c>
      <c r="G176" s="157" t="s">
        <v>2623</v>
      </c>
      <c r="H176" s="5"/>
      <c r="I176" s="252"/>
      <c r="J176" s="253"/>
      <c r="K176" s="253"/>
      <c r="L176" s="254"/>
      <c r="M176" s="234"/>
      <c r="O176" s="8"/>
      <c r="Q176" s="19"/>
      <c r="R176" s="157" t="s">
        <v>2623</v>
      </c>
      <c r="S176" s="19"/>
      <c r="T176" s="19"/>
      <c r="U176" s="19"/>
      <c r="V176" s="19"/>
      <c r="W176" s="19"/>
      <c r="X176" s="19"/>
      <c r="Y176" s="19"/>
      <c r="Z176" s="19"/>
      <c r="AA176" s="19"/>
      <c r="AB176" s="19"/>
    </row>
    <row r="177" spans="1:28" ht="23.25" x14ac:dyDescent="0.25">
      <c r="A177" s="9"/>
      <c r="B177" s="222" t="s">
        <v>2671</v>
      </c>
      <c r="C177" s="222"/>
      <c r="D177" s="222"/>
      <c r="E177" s="24">
        <v>0.02</v>
      </c>
      <c r="F177" s="171"/>
      <c r="G177" s="172" t="str">
        <f>IF(F177&gt;0,SUM(E177+F177),"")</f>
        <v/>
      </c>
      <c r="H177" s="5"/>
      <c r="I177" s="213" t="s">
        <v>2675</v>
      </c>
      <c r="J177" s="214"/>
      <c r="K177" s="214"/>
      <c r="L177" s="215"/>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6" t="str">
        <f>IF(F178&gt;0,SUM(E178+F178),"")</f>
        <v/>
      </c>
      <c r="H178" s="5"/>
      <c r="I178" s="213" t="s">
        <v>1169</v>
      </c>
      <c r="J178" s="214"/>
      <c r="K178" s="215"/>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6" t="str">
        <f>IF(F179&gt;0,SUM(E179+F179),"")</f>
        <v/>
      </c>
      <c r="H179" s="5"/>
      <c r="I179" s="213" t="s">
        <v>1170</v>
      </c>
      <c r="J179" s="214"/>
      <c r="K179" s="215"/>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6" t="str">
        <f>IF(F180&gt;0,SUM(E180+F180),"")</f>
        <v/>
      </c>
      <c r="H180" s="5"/>
      <c r="I180" s="213" t="s">
        <v>1171</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3" t="s">
        <v>2633</v>
      </c>
      <c r="L183" s="223"/>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8" t="s">
        <v>2641</v>
      </c>
      <c r="C190" s="23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44194.457198379627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1" t="str">
        <f>HYPERLINK("#Integrante_4!A109","CAPACIDAD RESIDUAL")</f>
        <v>CAPACIDAD RESIDUAL</v>
      </c>
      <c r="F8" s="202"/>
      <c r="G8" s="203"/>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1" t="str">
        <f>HYPERLINK("#Integrante_4!A162","TALENTO HUMANO")</f>
        <v>TALENTO HUMANO</v>
      </c>
      <c r="F9" s="202"/>
      <c r="G9" s="203"/>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1" t="str">
        <f>HYPERLINK("#Integrante_4!F162","INFRAESTRUCTURA")</f>
        <v>INFRAESTRUCTURA</v>
      </c>
      <c r="F10" s="202"/>
      <c r="G10" s="203"/>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44194.457198379627</v>
      </c>
      <c r="W20" s="106">
        <f ca="1">NOW()</f>
        <v>44194.457198379627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57"/>
      <c r="S177" s="19"/>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c r="O178" s="8"/>
      <c r="Q178" s="19"/>
      <c r="R178" s="157" t="s">
        <v>2623</v>
      </c>
      <c r="S178" s="19"/>
      <c r="T178" s="19"/>
      <c r="U178" s="19"/>
      <c r="V178" s="19"/>
      <c r="W178" s="19"/>
      <c r="X178" s="19"/>
      <c r="Y178" s="19"/>
      <c r="Z178" s="19"/>
      <c r="AA178" s="19"/>
      <c r="AB178" s="19"/>
    </row>
    <row r="179" spans="1:28" ht="23.25" x14ac:dyDescent="0.25">
      <c r="A179" s="9"/>
      <c r="B179" s="222" t="s">
        <v>2671</v>
      </c>
      <c r="C179" s="222"/>
      <c r="D179" s="222"/>
      <c r="E179" s="24">
        <v>0.02</v>
      </c>
      <c r="F179" s="171"/>
      <c r="G179" s="172" t="str">
        <f>IF(F179&gt;0,SUM(E179+F179),"")</f>
        <v/>
      </c>
      <c r="H179" s="5"/>
      <c r="I179" s="213" t="s">
        <v>2675</v>
      </c>
      <c r="J179" s="214"/>
      <c r="K179" s="214"/>
      <c r="L179" s="215"/>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3" t="s">
        <v>2633</v>
      </c>
      <c r="L185" s="223"/>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44194.457198379627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1" t="str">
        <f>HYPERLINK("#Integrante_5!A109","CAPACIDAD RESIDUAL")</f>
        <v>CAPACIDAD RESIDUAL</v>
      </c>
      <c r="F8" s="202"/>
      <c r="G8" s="203"/>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1" t="str">
        <f>HYPERLINK("#Integrante_5!A162","TALENTO HUMANO")</f>
        <v>TALENTO HUMANO</v>
      </c>
      <c r="F9" s="202"/>
      <c r="G9" s="203"/>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1" t="str">
        <f>HYPERLINK("#Integrante_5!F162","INFRAESTRUCTURA")</f>
        <v>INFRAESTRUCTURA</v>
      </c>
      <c r="F10" s="202"/>
      <c r="G10" s="203"/>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44194.457198379627</v>
      </c>
      <c r="W20" s="106">
        <f ca="1">NOW()</f>
        <v>44194.457198379627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2679</v>
      </c>
      <c r="J174" s="256"/>
      <c r="K174" s="256"/>
      <c r="L174" s="256"/>
      <c r="M174" s="256"/>
      <c r="O174" s="178"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9"/>
      <c r="S175" s="157"/>
      <c r="T175" s="19"/>
      <c r="U175" s="19"/>
      <c r="V175" s="19"/>
      <c r="W175" s="19"/>
      <c r="X175" s="19"/>
      <c r="Y175" s="19"/>
      <c r="Z175" s="19"/>
      <c r="AA175" s="19"/>
      <c r="AB175" s="19"/>
    </row>
    <row r="176" spans="1:28" ht="23.25" x14ac:dyDescent="0.25">
      <c r="A176" s="9"/>
      <c r="B176" s="252"/>
      <c r="C176" s="253"/>
      <c r="D176" s="254"/>
      <c r="E176" s="157" t="s">
        <v>2621</v>
      </c>
      <c r="F176" s="157" t="s">
        <v>2622</v>
      </c>
      <c r="G176" s="157" t="s">
        <v>2623</v>
      </c>
      <c r="H176" s="5"/>
      <c r="I176" s="252"/>
      <c r="J176" s="253"/>
      <c r="K176" s="253"/>
      <c r="L176" s="254"/>
      <c r="M176" s="234"/>
      <c r="O176" s="8"/>
      <c r="Q176" s="19"/>
      <c r="R176" s="19"/>
      <c r="S176" s="157" t="s">
        <v>2623</v>
      </c>
      <c r="T176" s="19"/>
      <c r="U176" s="19"/>
      <c r="V176" s="19"/>
      <c r="W176" s="19"/>
      <c r="X176" s="19"/>
      <c r="Y176" s="19"/>
      <c r="Z176" s="19"/>
      <c r="AA176" s="19"/>
      <c r="AB176" s="19"/>
    </row>
    <row r="177" spans="1:28" ht="23.25" x14ac:dyDescent="0.25">
      <c r="A177" s="9"/>
      <c r="B177" s="222" t="s">
        <v>2671</v>
      </c>
      <c r="C177" s="222"/>
      <c r="D177" s="222"/>
      <c r="E177" s="24">
        <v>0.02</v>
      </c>
      <c r="F177" s="171"/>
      <c r="G177" s="172" t="str">
        <f>IF(F177&gt;0,SUM(E177+F177),"")</f>
        <v/>
      </c>
      <c r="H177" s="5"/>
      <c r="I177" s="213" t="s">
        <v>2673</v>
      </c>
      <c r="J177" s="214"/>
      <c r="K177" s="214"/>
      <c r="L177" s="215"/>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6" t="str">
        <f>IF(F178&gt;0,SUM(E178+F178),"")</f>
        <v/>
      </c>
      <c r="H178" s="5"/>
      <c r="I178" s="213" t="s">
        <v>1169</v>
      </c>
      <c r="J178" s="214"/>
      <c r="K178" s="215"/>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6" t="str">
        <f>IF(F179&gt;0,SUM(E179+F179),"")</f>
        <v/>
      </c>
      <c r="H179" s="5"/>
      <c r="I179" s="213" t="s">
        <v>1170</v>
      </c>
      <c r="J179" s="214"/>
      <c r="K179" s="215"/>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6" t="str">
        <f>IF(F180&gt;0,SUM(E180+F180),"")</f>
        <v/>
      </c>
      <c r="H180" s="5"/>
      <c r="I180" s="213" t="s">
        <v>1171</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3" t="s">
        <v>2633</v>
      </c>
      <c r="L183" s="223"/>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8" t="s">
        <v>2641</v>
      </c>
      <c r="C190" s="23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44194.457198379627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1" t="str">
        <f>HYPERLINK("#Integrante_6!A109","CAPACIDAD RESIDUAL")</f>
        <v>CAPACIDAD RESIDUAL</v>
      </c>
      <c r="F8" s="202"/>
      <c r="G8" s="203"/>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1" t="str">
        <f>HYPERLINK("#Integrante_6!A162","TALENTO HUMANO")</f>
        <v>TALENTO HUMANO</v>
      </c>
      <c r="F9" s="202"/>
      <c r="G9" s="203"/>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1" t="str">
        <f>HYPERLINK("#Integrante_6!F162","INFRAESTRUCTURA")</f>
        <v>INFRAESTRUCTURA</v>
      </c>
      <c r="F10" s="202"/>
      <c r="G10" s="203"/>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44194.457198379627</v>
      </c>
      <c r="W20" s="106">
        <f ca="1">NOW()</f>
        <v>44194.457198379627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2672</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2672</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2672</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2672</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2672</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2672</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2672</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2672</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2672</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2672</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2672</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2672</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2672</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2672</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2672</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2672</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2672</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2672</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2672</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2672</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2672</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2672</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2672</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2672</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2672</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2672</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2672</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2672</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2672</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2672</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2672</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2672</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2672</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2672</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2672</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2672</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2672</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2672</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2672</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2672</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2672</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2672</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2672</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2672</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2672</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2672</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2672</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7"/>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c r="O178" s="8"/>
      <c r="Q178" s="19"/>
      <c r="R178" s="19"/>
      <c r="S178" s="157" t="s">
        <v>2623</v>
      </c>
      <c r="T178" s="19"/>
      <c r="U178" s="19"/>
      <c r="V178" s="19"/>
      <c r="W178" s="19"/>
      <c r="X178" s="19"/>
      <c r="Y178" s="19"/>
      <c r="Z178" s="19"/>
      <c r="AA178" s="19"/>
      <c r="AB178" s="19"/>
    </row>
    <row r="179" spans="1:28" ht="23.25" x14ac:dyDescent="0.25">
      <c r="A179" s="9"/>
      <c r="B179" s="222" t="s">
        <v>2671</v>
      </c>
      <c r="C179" s="222"/>
      <c r="D179" s="222"/>
      <c r="E179" s="24">
        <v>0.02</v>
      </c>
      <c r="F179" s="171"/>
      <c r="G179" s="172" t="str">
        <f>IF(F179&gt;0,SUM(E179+F179),"")</f>
        <v/>
      </c>
      <c r="H179" s="5"/>
      <c r="I179" s="213" t="s">
        <v>2673</v>
      </c>
      <c r="J179" s="214"/>
      <c r="K179" s="214"/>
      <c r="L179" s="215"/>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3" t="s">
        <v>2633</v>
      </c>
      <c r="L185" s="223"/>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infopath/2007/PartnerControls"/>
    <ds:schemaRef ds:uri="http://purl.org/dc/terms/"/>
    <ds:schemaRef ds:uri="http://schemas.openxmlformats.org/package/2006/metadata/core-properties"/>
    <ds:schemaRef ds:uri="http://www.w3.org/XML/1998/namespace"/>
    <ds:schemaRef ds:uri="http://schemas.microsoft.com/office/2006/documentManagement/types"/>
    <ds:schemaRef ds:uri="a65d333d-5b59-4810-bc94-b80d9325abb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cristina</cp:lastModifiedBy>
  <cp:lastPrinted>2020-12-11T17:12:38Z</cp:lastPrinted>
  <dcterms:created xsi:type="dcterms:W3CDTF">2020-10-14T21:57:42Z</dcterms:created>
  <dcterms:modified xsi:type="dcterms:W3CDTF">2020-12-29T15:59:15Z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