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parr-camm\"/>
    </mc:Choice>
  </mc:AlternateContent>
  <xr:revisionPtr revIDLastSave="0" documentId="13_ncr:1_{23620926-311C-4E48-9BF9-73BFB2848E3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<sst xmlns="http://schemas.openxmlformats.org/spreadsheetml/2006/main" count="4917" uniqueCount="2804">
  <si>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</si>
  <si>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</si>
  <si>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</si>
  <si>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</si>
  <si>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</si>
  <si>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</si>
  <si>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</si>
  <si>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</si>
  <si>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</si>
  <si>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</si>
  <si>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</si>
  <si>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</si>
  <si>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</si>
  <si>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</si>
  <si>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</si>
  <si>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</si>
  <si>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</si>
  <si>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</si>
  <si>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</si>
  <si>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</si>
  <si>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</si>
  <si>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</si>
  <si>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</si>
  <si>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</si>
  <si>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</si>
  <si>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</si>
  <si>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</si>
  <si>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</si>
  <si>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</si>
  <si>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</si>
  <si>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</si>
  <si>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</si>
  <si>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</si>
  <si>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</si>
  <si>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</si>
  <si>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</si>
  <si>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</si>
  <si>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</si>
  <si>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</si>
  <si>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</si>
  <si>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</si>
  <si>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</si>
  <si>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</si>
  <si>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</si>
  <si>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</si>
  <si>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</si>
  <si>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</si>
  <si>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</si>
  <si>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</si>
  <si>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</si>
  <si>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</si>
  <si>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</si>
  <si>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</si>
  <si>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</si>
  <si>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</si>
  <si>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</si>
  <si>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</si>
  <si>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</si>
  <si>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</si>
  <si>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</si>
  <si>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</si>
  <si>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</si>
  <si>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</si>
  <si>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</si>
  <si>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</si>
  <si>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</si>
  <si>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</si>
  <si>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</si>
  <si>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</si>
  <si>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</si>
  <si>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</si>
  <si>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</si>
  <si>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</si>
  <si>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</si>
  <si>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</si>
  <si>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</si>
  <si>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</si>
  <si>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</si>
  <si>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</si>
  <si>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</si>
  <si>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</si>
  <si>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</si>
  <si>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</si>
  <si>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</si>
  <si>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</si>
  <si>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</si>
  <si>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</si>
  <si>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</si>
  <si>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</si>
  <si>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</si>
  <si>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</si>
  <si>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</si>
  <si>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</si>
  <si>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</si>
  <si>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</si>
  <si>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</si>
  <si>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</si>
  <si>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</si>
  <si>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</si>
  <si>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</si>
  <si>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</si>
  <si>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</si>
  <si>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</si>
  <si>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</si>
  <si>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</si>
  <si>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</si>
  <si>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</si>
  <si>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</si>
  <si>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</si>
  <si>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</si>
  <si>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</si>
  <si>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</si>
  <si>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</si>
  <si>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</si>
  <si>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</si>
  <si>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</si>
  <si>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</si>
  <si>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</si>
  <si>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</si>
  <si>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</si>
  <si>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</si>
  <si>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</si>
  <si>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</si>
  <si>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</si>
  <si>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</si>
  <si>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</si>
  <si>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</si>
  <si>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</si>
  <si>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</si>
  <si>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</si>
  <si>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</si>
  <si>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</si>
  <si>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</si>
  <si>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</si>
  <si>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</si>
  <si>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</si>
  <si>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</si>
  <si>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</si>
  <si>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</si>
  <si>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</si>
  <si>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</si>
  <si>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</si>
  <si>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</si>
  <si>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</si>
  <si>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</si>
  <si>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</si>
  <si>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</si>
  <si>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</si>
  <si>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</si>
  <si>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</si>
  <si>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</si>
  <si>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</si>
  <si>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</si>
  <si>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</si>
  <si>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</si>
  <si>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</si>
  <si>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</si>
  <si>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</si>
  <si>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</si>
  <si>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</si>
  <si>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</si>
  <si>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</si>
  <si>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</si>
  <si>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</si>
  <si>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</si>
  <si>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</si>
  <si>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</si>
  <si>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</si>
  <si>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</si>
  <si>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</si>
  <si>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</si>
  <si>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</si>
  <si>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</si>
  <si>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</si>
  <si>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</si>
  <si>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</si>
  <si>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</si>
  <si>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</si>
  <si>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</si>
  <si>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</si>
  <si>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</si>
  <si>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</si>
  <si>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</si>
  <si>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</si>
  <si>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</si>
  <si>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</si>
  <si>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</si>
  <si>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</si>
  <si>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</si>
  <si>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</si>
  <si>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</si>
  <si>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</si>
  <si>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</si>
  <si>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</si>
  <si>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</si>
  <si>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</si>
  <si>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</si>
  <si>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</si>
  <si>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</si>
  <si>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</si>
  <si>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</si>
  <si>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</si>
  <si>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</si>
  <si>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</si>
  <si>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</si>
  <si>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</si>
  <si>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</si>
  <si>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</si>
  <si>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</si>
  <si>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</si>
  <si>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</si>
  <si>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</si>
  <si>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</si>
  <si>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</si>
  <si>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</si>
  <si>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</si>
  <si>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</si>
  <si>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</si>
  <si>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</si>
  <si>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</si>
  <si>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</si>
  <si>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</si>
  <si>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</si>
  <si>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</si>
  <si>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</si>
  <si>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</si>
  <si>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</si>
  <si>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</si>
  <si>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</si>
  <si>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</si>
  <si>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</si>
  <si>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</si>
  <si>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</si>
  <si>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</si>
  <si>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</si>
  <si>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</si>
  <si>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</si>
  <si>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</si>
  <si>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</si>
  <si>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</si>
  <si>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</si>
  <si>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</si>
  <si>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</si>
  <si>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</si>
  <si>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</si>
  <si>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</si>
  <si>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</si>
  <si>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</si>
  <si>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</si>
  <si>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</si>
  <si>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</si>
  <si>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</si>
  <si>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</si>
  <si>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</si>
  <si>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</si>
  <si>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</si>
  <si>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</si>
  <si>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</si>
  <si>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</si>
  <si>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</si>
  <si>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</si>
  <si>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</si>
  <si>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</si>
  <si>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</si>
  <si>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</si>
  <si>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</si>
  <si>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</si>
  <si>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</si>
  <si>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</si>
  <si>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</si>
  <si>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</si>
  <si>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</si>
  <si>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</si>
  <si>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</si>
  <si>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</si>
  <si>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</si>
  <si>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</si>
  <si>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</si>
  <si>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</si>
  <si>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</si>
  <si>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</si>
  <si>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</si>
  <si>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</si>
  <si>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</si>
  <si>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</si>
  <si>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</si>
  <si>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</si>
  <si>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</si>
  <si>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</si>
  <si>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</si>
  <si>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</si>
  <si>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</si>
  <si>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</si>
  <si>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</si>
  <si>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</si>
  <si>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</si>
  <si>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</si>
  <si>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</si>
  <si>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</si>
  <si>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</si>
  <si>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</si>
  <si>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</si>
  <si>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</si>
  <si>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</si>
  <si>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</si>
  <si>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</si>
  <si>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</si>
  <si>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</si>
  <si>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</si>
  <si>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</si>
  <si>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</si>
  <si>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</si>
  <si>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</si>
  <si>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</si>
  <si>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</si>
  <si>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</si>
  <si>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</si>
  <si>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</si>
  <si>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</si>
  <si>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</si>
  <si>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</si>
  <si>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</si>
  <si>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</si>
  <si>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</si>
  <si>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</si>
  <si>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</si>
  <si>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</si>
  <si>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</si>
  <si>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</si>
  <si>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</si>
  <si>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</si>
  <si>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</si>
  <si>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</si>
  <si>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</si>
  <si>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</si>
  <si>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</si>
  <si>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</si>
  <si>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</si>
  <si>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</si>
  <si>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</si>
  <si>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</si>
  <si>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</si>
  <si>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</si>
  <si>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</si>
  <si>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</si>
  <si>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</si>
  <si>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</si>
  <si>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</si>
  <si>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</si>
  <si>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</si>
  <si>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</si>
  <si>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</si>
  <si>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</si>
  <si>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</si>
  <si>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</si>
  <si>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</si>
  <si>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</si>
  <si>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</si>
  <si>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</si>
  <si>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</si>
  <si>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</si>
  <si>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</si>
  <si>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</si>
  <si>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</si>
  <si>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</si>
  <si>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</si>
  <si>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</si>
  <si>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</si>
  <si>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</si>
  <si>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</si>
  <si>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</si>
  <si>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</si>
  <si>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</si>
  <si>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</si>
  <si>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</si>
  <si>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</si>
  <si>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</si>
  <si>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</si>
  <si>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</si>
  <si>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</si>
  <si>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</si>
  <si>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</si>
  <si>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</si>
  <si>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</si>
  <si>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</si>
  <si>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</si>
  <si>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</si>
  <si>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</si>
  <si>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</si>
  <si>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</si>
  <si>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</si>
  <si>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</si>
  <si>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</si>
  <si>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</si>
  <si>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</si>
  <si>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</si>
  <si>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</si>
  <si>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</si>
  <si>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</si>
  <si>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</si>
  <si>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</si>
  <si>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</si>
  <si>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</si>
  <si>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</si>
  <si>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</si>
  <si>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</si>
  <si>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</si>
  <si>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</si>
  <si>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</si>
  <si>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</si>
  <si>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</si>
  <si>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</si>
  <si>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</si>
  <si>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</si>
  <si>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</si>
  <si>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</si>
  <si>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</si>
  <si>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</si>
  <si>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</si>
  <si>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</si>
  <si>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</si>
  <si>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</si>
  <si>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</si>
  <si>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</si>
  <si>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</si>
  <si>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</si>
  <si>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</si>
  <si>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</si>
  <si>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</si>
  <si>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</si>
  <si>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</si>
  <si>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</si>
  <si>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</si>
  <si>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</si>
  <si>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</si>
  <si>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</si>
  <si>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</si>
  <si>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</si>
  <si>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</si>
  <si>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</si>
  <si>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</si>
  <si>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</si>
  <si>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</si>
  <si>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</si>
  <si>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</si>
  <si>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</si>
  <si>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</si>
  <si>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</si>
  <si>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</si>
  <si>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</si>
  <si>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</si>
  <si>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</si>
  <si>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</si>
  <si>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</si>
  <si>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</si>
  <si>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</si>
  <si>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</si>
  <si>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</si>
  <si>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</si>
  <si>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</si>
  <si>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</si>
  <si>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</si>
  <si>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</si>
  <si>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</si>
  <si>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</si>
  <si>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</si>
  <si>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</si>
  <si>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</si>
  <si>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</si>
  <si>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</si>
  <si>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</si>
  <si>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</si>
  <si>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</si>
  <si>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</si>
  <si>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</si>
  <si>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</si>
  <si>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</si>
  <si>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</si>
  <si>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</si>
  <si>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</si>
  <si>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</si>
  <si>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</si>
  <si>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</si>
  <si>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</si>
  <si>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</si>
  <si>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</si>
  <si>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</si>
  <si>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</si>
  <si>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</si>
  <si>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</si>
  <si>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</si>
  <si>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</si>
  <si>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</si>
  <si>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</si>
  <si>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</si>
  <si>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</si>
  <si>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</si>
  <si>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</si>
  <si>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</si>
  <si>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</si>
  <si>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</si>
  <si>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</si>
  <si>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</si>
  <si>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</si>
  <si>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</si>
  <si>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</si>
  <si>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</si>
  <si>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</si>
  <si>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</si>
  <si>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</si>
  <si>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</si>
  <si>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</si>
  <si>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</si>
  <si>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</si>
  <si>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</si>
  <si>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</si>
  <si>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</si>
  <si>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</si>
  <si>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</si>
  <si>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</si>
  <si>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</si>
  <si>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</si>
  <si>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</si>
  <si>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</si>
  <si>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</si>
  <si>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</si>
  <si>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</si>
  <si>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</si>
  <si>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</si>
  <si>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</si>
  <si>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</si>
  <si>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</si>
  <si>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</si>
  <si>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</si>
  <si>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</si>
  <si>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</si>
  <si>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</si>
  <si>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</si>
  <si>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</si>
  <si>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</si>
  <si>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</si>
  <si>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</si>
  <si>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</si>
  <si>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</si>
  <si>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</si>
  <si>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</si>
  <si>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</si>
  <si>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</si>
  <si>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</si>
  <si>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</si>
  <si>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</si>
  <si>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</si>
  <si>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</si>
  <si>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</si>
  <si>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</si>
  <si>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</si>
  <si>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</si>
  <si>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</si>
  <si>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</si>
  <si>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</si>
  <si>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</si>
  <si>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</si>
  <si>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</si>
  <si>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</si>
  <si>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</si>
  <si>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</si>
  <si>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</si>
  <si>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</si>
  <si>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</si>
  <si>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</si>
  <si>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</si>
  <si>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</si>
  <si>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</si>
  <si>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</si>
  <si>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</si>
  <si>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</si>
  <si>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</si>
  <si>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</si>
  <si>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</si>
  <si>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</si>
  <si>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</si>
  <si>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</si>
  <si>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</si>
  <si>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</si>
  <si>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</si>
  <si>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</si>
  <si>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</si>
  <si>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</si>
  <si>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</si>
  <si>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</si>
  <si>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</si>
  <si>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</si>
  <si>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</si>
  <si>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</si>
  <si>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</si>
  <si>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</si>
  <si>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</si>
  <si>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</si>
  <si>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</si>
  <si>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</si>
  <si>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</si>
  <si>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</si>
  <si>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</si>
  <si>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</si>
  <si>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</si>
  <si>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</si>
  <si>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</si>
  <si>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</si>
  <si>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</si>
  <si>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</si>
  <si>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</si>
  <si>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</si>
  <si>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</si>
  <si>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</si>
  <si>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</si>
  <si>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</si>
  <si>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</si>
  <si>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</si>
  <si>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</si>
  <si>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</si>
  <si>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</si>
  <si>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</si>
  <si>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</si>
  <si>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</si>
  <si>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</si>
  <si>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</si>
  <si>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</si>
  <si>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</si>
  <si>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</si>
  <si>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</si>
  <si>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</si>
  <si>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</si>
  <si>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</si>
  <si>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</si>
  <si>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</si>
  <si>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</si>
  <si>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</si>
  <si>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</si>
  <si>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</si>
  <si>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</si>
  <si>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</si>
  <si>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</si>
  <si>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</si>
  <si>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</si>
  <si>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</si>
  <si>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</si>
  <si>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</si>
  <si>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</si>
  <si>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</si>
  <si>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</si>
  <si>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</si>
  <si>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</si>
  <si>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</si>
  <si>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</si>
  <si>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</si>
  <si>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</si>
  <si>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</si>
  <si>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</si>
  <si>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</si>
  <si>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</si>
  <si>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</si>
  <si>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</si>
  <si>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</si>
  <si>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</si>
  <si>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</si>
  <si>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</si>
  <si>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</si>
  <si>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</si>
  <si>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</si>
  <si>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</si>
  <si>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</si>
  <si>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</si>
  <si>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</si>
  <si>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</si>
  <si>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</si>
  <si>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</si>
  <si>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</si>
  <si>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</si>
  <si>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</si>
  <si>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</si>
  <si>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</si>
  <si>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</si>
  <si>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</si>
  <si>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</si>
  <si>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</si>
  <si>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</si>
  <si>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</si>
  <si>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</si>
  <si>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</si>
  <si>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</si>
  <si>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</si>
  <si>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</si>
  <si>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</si>
  <si>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</si>
  <si>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</si>
  <si>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</si>
  <si>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</si>
  <si>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</si>
  <si>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</si>
  <si>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</si>
  <si>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</si>
  <si>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</si>
  <si>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</si>
  <si>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</si>
  <si>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</si>
  <si>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</si>
  <si>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</si>
  <si>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</si>
  <si>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</si>
  <si>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</si>
  <si>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</si>
  <si>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</si>
  <si>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</si>
  <si>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</si>
  <si>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</si>
  <si>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</si>
  <si>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</si>
  <si>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</si>
  <si>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</si>
  <si>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</si>
  <si>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</si>
  <si>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</si>
  <si>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</si>
  <si>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</si>
  <si>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</si>
  <si>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</si>
  <si>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</si>
  <si>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</si>
  <si>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</si>
  <si>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</si>
  <si>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</si>
  <si>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</si>
  <si>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</si>
  <si>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</si>
  <si>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</si>
  <si>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</si>
  <si>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</si>
  <si>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</si>
  <si>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</si>
  <si>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</si>
  <si>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</si>
  <si>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</si>
  <si>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</si>
  <si>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</si>
  <si>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</si>
  <si>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</si>
  <si>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</si>
  <si>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</si>
  <si>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</si>
  <si>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</si>
  <si>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</si>
  <si>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</si>
  <si>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</si>
  <si>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</si>
  <si>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</si>
  <si>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</si>
  <si>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</si>
  <si>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</si>
  <si>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</si>
  <si>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</si>
  <si>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</si>
  <si>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</si>
  <si>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</si>
  <si>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</si>
  <si>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</si>
  <si>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</si>
  <si>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</si>
  <si>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</si>
  <si>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</si>
  <si>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</si>
  <si>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</si>
  <si>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</si>
  <si>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</si>
  <si>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</si>
  <si>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</si>
  <si>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</si>
  <si>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</si>
  <si>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</si>
  <si>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</si>
  <si>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</si>
  <si>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</si>
  <si>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</si>
  <si>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</si>
  <si>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</si>
  <si>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</si>
  <si>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</si>
  <si>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</si>
  <si>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</si>
  <si>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</si>
  <si>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</si>
  <si>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</si>
  <si>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</si>
  <si>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</si>
  <si>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</si>
  <si>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</si>
  <si>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</si>
  <si>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</si>
  <si>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</si>
  <si>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</si>
  <si>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</si>
  <si>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</si>
  <si>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</si>
  <si>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</si>
  <si>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</si>
  <si>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</si>
  <si>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</si>
  <si>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</si>
  <si>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</si>
  <si>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</si>
  <si>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</si>
  <si>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</si>
  <si>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</si>
  <si>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</si>
  <si>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</si>
  <si>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</si>
  <si>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</si>
  <si>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</si>
  <si>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</si>
  <si>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</si>
  <si>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</si>
  <si>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</si>
  <si>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</si>
  <si>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</si>
  <si>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</si>
  <si>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</si>
  <si>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</si>
  <si>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</si>
  <si>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</si>
  <si>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</si>
  <si>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</si>
  <si>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</si>
  <si>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</si>
  <si>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</si>
  <si>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</si>
  <si>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</si>
  <si>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</si>
  <si>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</si>
  <si>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</si>
  <si>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</si>
  <si>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</si>
  <si>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</si>
  <si>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</si>
  <si>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</si>
  <si>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</si>
  <si>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</si>
  <si>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</si>
  <si>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</si>
  <si>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</si>
  <si>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</si>
  <si>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</si>
  <si>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</si>
  <si>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</si>
  <si>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</si>
  <si>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</si>
  <si>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</si>
  <si>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</si>
  <si>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</si>
  <si>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</si>
  <si>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</si>
  <si>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</si>
  <si>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</si>
  <si>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</si>
  <si>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</si>
  <si>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</si>
  <si>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</si>
  <si>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</si>
  <si>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</si>
  <si>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</si>
  <si>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</si>
  <si>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</si>
  <si>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</si>
  <si>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</si>
  <si>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</si>
  <si>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</si>
  <si>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</si>
  <si>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</si>
  <si>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</si>
  <si>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</si>
  <si>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</si>
  <si>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</si>
  <si>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</si>
  <si>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</si>
  <si>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</si>
  <si>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</si>
  <si>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</si>
  <si>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</si>
  <si>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</si>
  <si>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</si>
  <si>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</si>
  <si>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</si>
  <si>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</si>
  <si>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</si>
  <si>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</si>
  <si>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</si>
  <si>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</si>
  <si>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</si>
  <si>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</si>
  <si>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</si>
  <si>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</si>
  <si>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</si>
  <si>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</si>
  <si>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</si>
  <si>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</si>
  <si>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</si>
  <si>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</si>
  <si>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</si>
  <si>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</si>
  <si>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</si>
  <si>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</si>
  <si>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</si>
  <si>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</si>
  <si>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</si>
  <si>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</si>
  <si>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</si>
  <si>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</si>
  <si>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</si>
  <si>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</si>
  <si>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</si>
  <si>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</si>
  <si>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</si>
  <si>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</si>
  <si>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</si>
  <si>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</si>
  <si>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</si>
  <si>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</si>
  <si>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</si>
  <si>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</si>
  <si>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</si>
  <si>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</si>
  <si>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</si>
  <si>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</si>
  <si>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</si>
  <si>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</si>
  <si>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</si>
  <si>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</si>
  <si>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</si>
  <si>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</si>
  <si>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</si>
  <si>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</si>
  <si>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</si>
  <si>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</si>
  <si>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</si>
  <si>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</si>
  <si>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</si>
  <si>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</si>
  <si>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</si>
  <si>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</si>
  <si>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</si>
  <si>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</si>
  <si>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</si>
  <si>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</si>
  <si>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</si>
  <si>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</si>
  <si>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</si>
  <si>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</si>
  <si>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</si>
  <si>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</si>
  <si>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</si>
  <si>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</si>
  <si>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</si>
  <si>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</si>
  <si>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</si>
  <si>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</si>
  <si>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</si>
  <si>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</si>
  <si>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</si>
  <si>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</si>
  <si>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</si>
  <si>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</si>
  <si>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</si>
  <si>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</si>
  <si>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</si>
  <si>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</si>
  <si>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</si>
  <si>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</si>
  <si>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</si>
  <si>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</si>
  <si>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</si>
  <si>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</si>
  <si>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</si>
  <si>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</si>
  <si>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</si>
  <si>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</si>
  <si>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</si>
  <si>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</si>
  <si>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</si>
  <si>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</si>
  <si>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</si>
  <si>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</si>
  <si>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</si>
  <si>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</si>
  <si>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</si>
  <si>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</si>
  <si>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</si>
  <si>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</si>
  <si>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</si>
  <si>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</si>
  <si>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</si>
  <si>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</si>
  <si>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</si>
  <si>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</si>
  <si>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</si>
  <si>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</si>
  <si>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</si>
  <si>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</si>
  <si>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</si>
  <si>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</si>
  <si>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</si>
  <si>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</si>
  <si>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</si>
  <si>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</si>
  <si>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</si>
  <si>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</si>
  <si>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</si>
  <si>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</si>
  <si>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</si>
  <si>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</si>
  <si>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</si>
  <si>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</si>
  <si>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</si>
  <si>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</si>
  <si>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</si>
  <si>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</si>
  <si>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</si>
  <si>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</si>
  <si>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</si>
  <si>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</si>
  <si>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</si>
  <si>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</si>
  <si>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</si>
  <si>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</si>
  <si>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</si>
  <si>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</si>
  <si>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</si>
  <si>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</si>
  <si>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</si>
  <si>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</si>
  <si>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</si>
  <si>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</si>
  <si>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</si>
  <si>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</si>
  <si>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</si>
  <si>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</si>
  <si>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</si>
  <si>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</si>
  <si>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</si>
  <si>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</si>
  <si>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</si>
  <si>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</si>
  <si>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</si>
  <si>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</si>
  <si>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</si>
  <si>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</si>
  <si>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</si>
  <si>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</si>
  <si>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</si>
  <si>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</si>
  <si>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</si>
  <si>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</si>
  <si>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</si>
  <si>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</si>
  <si>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</si>
  <si>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</si>
  <si>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</si>
  <si>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</si>
  <si>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</si>
  <si>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</si>
  <si>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</si>
  <si>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</si>
  <si>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</si>
  <si>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</si>
  <si>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</si>
  <si>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</si>
  <si>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</si>
  <si>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</si>
  <si>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</si>
  <si>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</si>
  <si>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</si>
  <si>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</si>
  <si>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</si>
  <si>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</si>
  <si>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</si>
  <si>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</si>
  <si>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</si>
  <si>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</si>
  <si>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</si>
  <si>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</si>
  <si>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</si>
  <si>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</si>
  <si>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</si>
  <si>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</si>
  <si>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</si>
  <si>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</si>
  <si>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</si>
  <si>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</si>
  <si>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</si>
  <si>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</si>
  <si>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</si>
  <si>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</si>
  <si>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</si>
  <si>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</si>
  <si>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</si>
  <si>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</si>
  <si>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</si>
  <si>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</si>
  <si>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</si>
  <si>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</si>
  <si>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</si>
  <si>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</si>
  <si>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</si>
  <si>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</si>
  <si>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</si>
  <si>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</si>
  <si>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</si>
  <si>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</si>
  <si>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</si>
  <si>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</si>
  <si>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</si>
  <si>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</si>
  <si>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</si>
  <si>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</si>
  <si>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</si>
  <si>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</si>
  <si>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</si>
  <si>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</si>
  <si>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</si>
  <si>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</si>
  <si>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</si>
  <si>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</si>
  <si>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</si>
  <si>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</si>
  <si>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</si>
  <si>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</si>
  <si>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</si>
  <si>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</si>
  <si>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</si>
  <si>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</si>
  <si>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</si>
  <si>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</si>
  <si>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</si>
  <si>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</si>
  <si>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</si>
  <si>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</si>
  <si>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</si>
  <si>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</si>
  <si>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</si>
  <si>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</si>
  <si>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</si>
  <si>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</si>
  <si>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</si>
  <si>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</si>
  <si>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</si>
  <si>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</si>
  <si>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</si>
  <si>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</si>
  <si>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</si>
  <si>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</si>
  <si>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</si>
  <si>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</si>
  <si>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</si>
  <si>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</si>
  <si>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</si>
  <si>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</si>
  <si>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</si>
  <si>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</si>
  <si>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</si>
  <si>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</si>
  <si>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</si>
  <si>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</si>
  <si>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</si>
  <si>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</si>
  <si>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</si>
  <si>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</si>
  <si>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</si>
  <si>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</si>
  <si>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</si>
  <si>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</si>
  <si>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</si>
  <si>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</si>
  <si>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</si>
  <si>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</si>
  <si>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</si>
  <si>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</si>
  <si>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</si>
  <si>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</si>
  <si>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</si>
  <si>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</si>
  <si>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</si>
  <si>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</si>
  <si>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</si>
  <si>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</si>
  <si>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</si>
  <si>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</si>
  <si>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</si>
  <si>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</si>
  <si>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</si>
  <si>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</si>
  <si>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</si>
  <si>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</si>
  <si>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</si>
  <si>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</si>
  <si>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</si>
  <si>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</si>
  <si>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</si>
  <si>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</si>
  <si>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</si>
  <si>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</si>
  <si>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</si>
  <si>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</si>
  <si>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</si>
  <si>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</si>
  <si>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</si>
  <si>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</si>
  <si>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</si>
  <si>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</si>
  <si>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</si>
  <si>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</si>
  <si>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</si>
  <si>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</si>
  <si>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</si>
  <si>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</si>
  <si>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</si>
  <si>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</si>
  <si>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</si>
  <si>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</si>
  <si>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</si>
  <si>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</si>
  <si>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</si>
  <si>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</si>
  <si>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</si>
  <si>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</si>
  <si>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</si>
  <si>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</si>
  <si>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</si>
  <si>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</si>
  <si>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</si>
  <si>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</si>
  <si>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</si>
  <si>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</si>
  <si>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</si>
  <si>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</si>
  <si>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</si>
  <si>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</si>
  <si>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</si>
  <si>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</si>
  <si>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</si>
  <si>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</si>
  <si>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</si>
  <si>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</si>
  <si>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</si>
  <si>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</si>
  <si>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</si>
  <si>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</si>
  <si>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</si>
  <si>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</si>
  <si>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</si>
  <si>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</si>
  <si>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</si>
  <si>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</si>
  <si>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</si>
  <si>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</si>
  <si>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</si>
  <si>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</si>
  <si>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</si>
  <si>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</si>
  <si>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</si>
  <si>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</si>
  <si>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</si>
  <si>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</si>
  <si>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</si>
  <si>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</si>
  <si>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</si>
  <si>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</si>
  <si>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</si>
  <si>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</si>
  <si>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</si>
  <si>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</si>
  <si>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</si>
  <si>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</si>
  <si>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</si>
  <si>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</si>
  <si>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</si>
  <si>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</si>
  <si>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</si>
  <si>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</si>
  <si>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</si>
  <si>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</si>
  <si>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</si>
  <si>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</si>
  <si>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</si>
  <si>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</si>
  <si>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</si>
  <si>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</si>
  <si>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</si>
  <si>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</si>
  <si>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</si>
  <si>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</si>
  <si>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</si>
  <si>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</si>
  <si>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</si>
  <si>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</si>
  <si>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</si>
  <si>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</si>
  <si>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</si>
  <si>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</si>
  <si>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</si>
  <si>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</si>
  <si>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</si>
  <si>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</si>
  <si>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</si>
  <si>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</si>
  <si>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</si>
  <si>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</si>
  <si>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</si>
  <si>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</si>
  <si>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</si>
  <si>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</si>
  <si>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</si>
  <si>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</si>
  <si>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</si>
  <si>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</si>
  <si>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</si>
  <si>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</si>
  <si>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</si>
  <si>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</si>
  <si>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</si>
  <si>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</si>
  <si>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</si>
  <si>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</si>
  <si>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</si>
  <si>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</si>
  <si>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</si>
  <si>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</si>
  <si>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</si>
  <si>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</si>
  <si>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</si>
  <si>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</si>
  <si>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</si>
  <si>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</si>
  <si>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</si>
  <si>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</si>
  <si>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</si>
  <si>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</si>
  <si>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</si>
  <si>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</si>
  <si>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</si>
  <si>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</si>
  <si>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</si>
  <si>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</si>
  <si>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</si>
  <si>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</si>
  <si>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</si>
  <si>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</si>
  <si>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</si>
  <si>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</si>
  <si>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</si>
  <si>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</si>
  <si>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</si>
  <si>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</si>
  <si>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</si>
  <si>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</si>
  <si>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</si>
  <si>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</si>
  <si>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</si>
  <si>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</si>
  <si>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</si>
  <si>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</si>
  <si>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</si>
  <si>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</si>
  <si>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</si>
  <si>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</si>
  <si>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</si>
  <si>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</si>
  <si>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</si>
  <si>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</si>
  <si>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</si>
  <si>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</si>
  <si>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</si>
  <si>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</si>
  <si>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</si>
  <si>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</si>
  <si>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</si>
  <si>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</si>
  <si>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</si>
  <si>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</si>
  <si>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</si>
  <si>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</si>
  <si>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</si>
  <si>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</si>
  <si>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</si>
  <si>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</si>
  <si>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</si>
  <si>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</si>
  <si>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</si>
  <si>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</si>
  <si>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</si>
  <si>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</si>
  <si>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</si>
  <si>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</si>
  <si>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</si>
  <si>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</si>
  <si>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</si>
  <si>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</si>
  <si>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</si>
  <si>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</si>
  <si>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</si>
  <si>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</si>
  <si>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</si>
  <si>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</si>
  <si>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</si>
  <si>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</si>
  <si>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</si>
  <si>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</si>
  <si>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</si>
  <si>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</si>
  <si>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</si>
  <si>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</si>
  <si>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</si>
  <si>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</si>
  <si>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</si>
  <si>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</si>
  <si>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</si>
  <si>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</si>
  <si>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</si>
  <si>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</si>
  <si>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</si>
  <si>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</si>
  <si>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</si>
  <si>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</si>
  <si>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</si>
  <si>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</si>
  <si>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</si>
  <si>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</si>
  <si>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</si>
  <si>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</si>
  <si>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</si>
  <si>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</si>
  <si>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</si>
  <si>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</si>
  <si>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</si>
  <si>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</si>
  <si>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</si>
  <si>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</si>
  <si>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</si>
  <si>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</si>
  <si>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</si>
  <si>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</si>
  <si>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</si>
  <si>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</si>
  <si>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</si>
  <si>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</si>
  <si>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</si>
  <si>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</si>
  <si>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</si>
  <si>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</si>
  <si>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</si>
  <si>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</si>
  <si>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</si>
  <si>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</si>
  <si>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</si>
  <si>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</si>
  <si>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</si>
  <si>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</si>
  <si>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</si>
  <si>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</si>
  <si>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</si>
  <si>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</si>
  <si>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</si>
  <si>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</si>
  <si>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</si>
  <si>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</si>
  <si>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</si>
  <si>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</si>
  <si>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</si>
  <si>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</si>
  <si>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</si>
  <si>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</si>
  <si>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</si>
  <si>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</si>
  <si>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</si>
  <si>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</si>
  <si>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</si>
  <si>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</si>
  <si>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</si>
  <si>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</si>
  <si>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</si>
  <si>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</si>
  <si>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</si>
  <si>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</si>
  <si>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</si>
  <si>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</si>
  <si>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</si>
  <si>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</si>
  <si>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</si>
  <si>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</si>
  <si>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</si>
  <si>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</si>
  <si>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</si>
  <si>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</si>
  <si>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</si>
  <si>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</si>
  <si>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</si>
  <si>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</si>
  <si>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</si>
  <si>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</si>
  <si>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</si>
  <si>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</si>
  <si>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</si>
  <si>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</si>
  <si>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</si>
  <si>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</si>
  <si>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</si>
  <si>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</si>
  <si>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</si>
  <si>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</si>
  <si>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</si>
  <si>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</si>
  <si>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</si>
  <si>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</si>
  <si>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</si>
  <si>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</si>
  <si>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</si>
  <si>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</si>
  <si>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</si>
  <si>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</si>
  <si>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</si>
  <si>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</si>
  <si>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</si>
  <si>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</si>
  <si>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</si>
  <si>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</si>
  <si>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</si>
  <si>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</si>
  <si>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</si>
  <si>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</si>
  <si>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</si>
  <si>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</si>
  <si>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</si>
  <si>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</si>
  <si>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</si>
  <si>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</si>
  <si>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</si>
  <si>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</si>
  <si>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</si>
  <si>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</si>
  <si>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</si>
  <si>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</si>
  <si>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</si>
  <si>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</si>
  <si>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</si>
  <si>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</si>
  <si>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</si>
  <si>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</si>
  <si>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</si>
  <si>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</si>
  <si>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</si>
  <si>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</si>
  <si>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</si>
  <si>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</si>
  <si>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</si>
  <si>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</si>
  <si>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</si>
  <si>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</si>
  <si>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</si>
  <si>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</si>
  <si>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</si>
  <si>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</si>
  <si>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</si>
  <si>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</si>
  <si>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</si>
  <si>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</si>
  <si>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</si>
  <si>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</si>
  <si>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</si>
  <si>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</si>
  <si>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</si>
  <si>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</si>
  <si>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</si>
  <si>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</si>
  <si>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</si>
  <si>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</si>
  <si>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</si>
  <si>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</si>
  <si>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</si>
  <si>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</si>
  <si>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</si>
  <si>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</si>
  <si>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</si>
  <si>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</si>
  <si>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</si>
  <si>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</si>
  <si>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</si>
  <si>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</si>
  <si>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</si>
  <si>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</si>
  <si>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</si>
  <si>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</si>
  <si>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</si>
  <si>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</si>
  <si>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</si>
  <si>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</si>
  <si>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</si>
  <si>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</si>
  <si>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</si>
  <si>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</si>
  <si>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</si>
  <si>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</si>
  <si>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</si>
  <si>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</si>
  <si>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</si>
  <si>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</si>
  <si>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</si>
  <si>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</si>
  <si>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</si>
  <si>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</si>
  <si>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</si>
  <si>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</si>
  <si>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</si>
  <si>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</si>
  <si>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</si>
  <si>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</si>
  <si>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</si>
  <si>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</si>
  <si>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</si>
  <si>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</si>
  <si>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</si>
  <si>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</si>
  <si>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</si>
  <si>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</si>
  <si>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</si>
  <si>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</si>
  <si>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</si>
  <si>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</si>
  <si>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</si>
  <si>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</si>
  <si>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</si>
  <si>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</si>
  <si>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</si>
  <si>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</si>
  <si>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</si>
  <si>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</si>
  <si>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</si>
  <si>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</si>
  <si>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</si>
  <si>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</si>
  <si>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</si>
  <si>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</si>
  <si>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</si>
  <si>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</si>
  <si>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</si>
  <si>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</si>
  <si>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</si>
  <si>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</si>
  <si>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</si>
  <si>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</si>
  <si>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</si>
  <si>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</si>
  <si>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</si>
  <si>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</si>
  <si>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</si>
  <si>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</si>
  <si>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</si>
  <si>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</si>
  <si>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</si>
  <si>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</si>
  <si>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</si>
  <si>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</si>
  <si>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</si>
  <si>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</si>
  <si>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</si>
  <si>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</si>
  <si>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</si>
  <si>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</si>
  <si>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</si>
  <si>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</si>
  <si>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</si>
  <si>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</si>
  <si>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</si>
  <si>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</si>
  <si>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</si>
  <si>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</si>
  <si>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</si>
  <si>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</si>
  <si>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</si>
  <si>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</si>
  <si>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</si>
  <si>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</si>
  <si>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</si>
  <si>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</si>
  <si>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</si>
  <si>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</si>
  <si>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</si>
  <si>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</si>
  <si>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</si>
  <si>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</si>
  <si>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</si>
  <si>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</si>
  <si>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</si>
  <si>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</si>
  <si>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</si>
  <si>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</si>
  <si>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</si>
  <si>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</si>
  <si>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</si>
  <si>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</si>
  <si>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</si>
  <si>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</si>
  <si>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</si>
  <si>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</si>
  <si>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</si>
  <si>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</si>
  <si>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</si>
  <si>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</si>
  <si>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</si>
  <si>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</si>
  <si>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</si>
  <si>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</si>
  <si>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</si>
  <si>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</si>
  <si>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</si>
  <si>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</si>
  <si>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</si>
  <si>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</si>
  <si>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</si>
  <si>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</si>
  <si>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</si>
  <si>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</si>
  <si>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</si>
  <si>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</si>
  <si>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</si>
  <si>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</si>
  <si>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</si>
  <si>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</si>
  <si>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</si>
  <si>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</si>
  <si>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</si>
  <si>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</si>
  <si>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</si>
  <si>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</si>
  <si>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</si>
  <si>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</si>
  <si>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</si>
  <si>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</si>
  <si>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</si>
  <si>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</si>
  <si>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</si>
  <si>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</si>
  <si>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</si>
  <si>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</si>
  <si>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</si>
  <si>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</si>
  <si>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</si>
  <si>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</si>
  <si>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</si>
  <si>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</si>
  <si>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</si>
  <si>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</si>
  <si>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</si>
  <si>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</si>
  <si>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</si>
  <si>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</si>
  <si>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</si>
  <si>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</si>
  <si>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</si>
  <si>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</si>
  <si>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</si>
  <si>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</si>
  <si>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</si>
  <si>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</si>
  <si>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</si>
  <si>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</si>
  <si>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</si>
  <si>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</si>
  <si>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</si>
  <si>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</si>
  <si>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</si>
  <si>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</si>
  <si>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</si>
  <si>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</si>
  <si>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</si>
  <si>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</si>
  <si>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</si>
  <si>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</si>
  <si>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</si>
  <si>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</si>
  <si>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</si>
  <si>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</si>
  <si>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</si>
  <si>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</si>
  <si>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</si>
  <si>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</si>
  <si>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</si>
  <si>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</si>
  <si>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</si>
  <si>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</si>
  <si>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</si>
  <si>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</si>
  <si>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</si>
  <si>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</si>
  <si>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</si>
  <si>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</si>
  <si>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</si>
  <si>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</si>
  <si>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</si>
  <si>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</si>
  <si>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</si>
  <si>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</si>
  <si>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</si>
  <si>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</si>
  <si>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</si>
  <si>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</si>
  <si>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</si>
  <si>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</si>
  <si>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</si>
  <si>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</si>
  <si>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</si>
  <si>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</si>
  <si>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</si>
  <si>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</si>
  <si>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</si>
  <si>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</si>
  <si>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</si>
  <si>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</si>
  <si>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</si>
  <si>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</si>
  <si>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</si>
  <si>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</si>
  <si>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</si>
  <si>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</si>
  <si>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</si>
  <si>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</si>
  <si>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</si>
  <si>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</si>
  <si>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</si>
  <si>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</si>
  <si>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</si>
  <si>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</si>
  <si>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</si>
  <si>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</si>
  <si>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</si>
  <si>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</si>
  <si>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</si>
  <si>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</si>
  <si>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</si>
  <si>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</si>
  <si>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</si>
  <si>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</si>
  <si>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</si>
  <si>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</si>
  <si>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</si>
  <si>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</si>
  <si>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</si>
  <si>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</si>
  <si>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</si>
  <si>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</si>
  <si>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</si>
  <si>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</si>
  <si>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</si>
  <si>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</si>
  <si>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</si>
  <si>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</si>
  <si>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</si>
  <si>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</si>
  <si>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</si>
  <si>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</si>
  <si>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</si>
  <si>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</si>
  <si>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</si>
  <si>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</si>
  <si>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</si>
  <si>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</si>
  <si>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</si>
  <si>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</si>
  <si>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</si>
  <si>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</si>
  <si>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</si>
  <si>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</si>
  <si>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</si>
  <si>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</si>
  <si>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</si>
  <si>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</si>
  <si>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</si>
  <si>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</si>
  <si>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</si>
  <si>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</si>
  <si>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</si>
  <si>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</si>
  <si>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</si>
  <si>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</si>
  <si>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</si>
  <si>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</si>
  <si>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</si>
  <si>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</si>
  <si>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</si>
  <si>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</si>
  <si>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</si>
  <si>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</si>
  <si>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</si>
  <si>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</si>
  <si>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</si>
  <si>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</si>
  <si>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</si>
  <si>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</si>
  <si>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</si>
  <si>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</si>
  <si>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</si>
  <si>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</si>
  <si>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</si>
  <si>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</si>
  <si>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</si>
  <si>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</si>
  <si>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</si>
  <si>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</si>
  <si>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</si>
  <si>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</si>
  <si>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</si>
  <si>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</si>
  <si>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</si>
  <si>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</si>
  <si>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</si>
  <si>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</si>
  <si>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</si>
  <si>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</si>
  <si>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</si>
  <si>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</si>
  <si>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</si>
  <si>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</si>
  <si>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</si>
  <si>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</si>
  <si>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</si>
  <si>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</si>
  <si>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</si>
  <si>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</si>
  <si>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</si>
  <si>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</si>
  <si>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</si>
  <si>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</si>
  <si>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</si>
  <si>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</si>
  <si>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</si>
  <si>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</si>
  <si>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</si>
  <si>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</si>
  <si>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</si>
  <si>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</si>
  <si>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</si>
  <si>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</si>
  <si>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</si>
  <si>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</si>
  <si>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</si>
  <si>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</si>
  <si>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</si>
  <si>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</si>
  <si>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</si>
  <si>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</si>
  <si>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</si>
  <si>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</si>
  <si>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</si>
  <si>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</si>
  <si>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</si>
  <si>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</si>
  <si>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</si>
  <si>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</si>
  <si>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</si>
  <si>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</si>
  <si>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</si>
  <si>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</si>
  <si>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</si>
  <si>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</si>
  <si>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</si>
  <si>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</si>
  <si>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</si>
  <si>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</si>
  <si>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</si>
  <si>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</si>
  <si>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</si>
  <si>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</si>
  <si>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</si>
  <si>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</si>
  <si>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</si>
  <si>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</si>
  <si>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</si>
  <si>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</si>
  <si>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</si>
  <si>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</si>
  <si>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</si>
  <si>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</si>
  <si>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</si>
  <si>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</si>
  <si>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</si>
  <si>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</si>
  <si>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</si>
  <si>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</si>
  <si>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</si>
  <si>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</si>
  <si>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</si>
  <si>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</si>
  <si>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</si>
  <si>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</si>
  <si>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</si>
  <si>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</si>
  <si>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</si>
  <si>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</si>
  <si>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</si>
  <si>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</si>
  <si>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</si>
  <si>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</si>
  <si>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</si>
  <si>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</si>
  <si>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</si>
  <si>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</si>
  <si>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</si>
  <si>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</si>
  <si>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</si>
  <si>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</si>
  <si>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</si>
  <si>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</si>
  <si>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</si>
  <si>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</si>
  <si>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</si>
  <si>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</si>
  <si>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</si>
  <si>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</si>
  <si>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</si>
  <si>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</si>
  <si>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</si>
  <si>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</si>
  <si>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</si>
  <si>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</si>
  <si>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</si>
  <si>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</si>
  <si>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</si>
  <si>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</si>
  <si>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</si>
  <si>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</si>
  <si>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</si>
  <si>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</si>
  <si>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</si>
  <si>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</si>
  <si>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</si>
  <si>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</si>
  <si>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</si>
  <si>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</si>
  <si>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</si>
  <si>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</si>
  <si>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</si>
  <si>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</si>
  <si>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</si>
  <si>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</si>
  <si>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</si>
  <si>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</si>
  <si>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</si>
  <si>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</si>
  <si>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</si>
  <si>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</si>
  <si>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</si>
  <si>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</si>
  <si>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</si>
  <si>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</si>
  <si>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</si>
  <si>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</si>
  <si>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</si>
  <si>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</si>
  <si>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</si>
  <si>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</si>
  <si>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</si>
  <si>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</si>
  <si>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</si>
  <si>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</si>
  <si>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</si>
  <si>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</si>
  <si>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</si>
  <si>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</si>
  <si>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</si>
  <si>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</si>
  <si>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</si>
  <si>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</si>
  <si>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</si>
  <si>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</si>
  <si>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</si>
  <si>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</si>
  <si>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</si>
  <si>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</si>
  <si>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</si>
  <si>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</si>
  <si>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</si>
  <si>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</si>
  <si>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</si>
  <si>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</si>
  <si>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</si>
  <si>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</si>
  <si>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</si>
  <si>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</si>
  <si>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</si>
  <si>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</si>
  <si>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</si>
  <si>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</si>
  <si>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</si>
  <si>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</si>
  <si>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</si>
  <si>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</si>
  <si>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</si>
  <si>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</si>
  <si>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</si>
  <si>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</si>
  <si>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</si>
  <si>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</si>
  <si>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</si>
  <si>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</si>
  <si>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</si>
  <si>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</si>
  <si>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</si>
  <si>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</si>
  <si>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</si>
  <si>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</si>
  <si>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</si>
  <si>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</si>
  <si>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</si>
  <si>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</si>
  <si>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</si>
  <si>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</si>
  <si>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</si>
  <si>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</si>
  <si>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</si>
  <si>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</si>
  <si>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</si>
  <si>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</si>
  <si>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</si>
  <si>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</si>
  <si>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</si>
  <si>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</si>
  <si>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</si>
  <si>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</si>
  <si>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</si>
  <si>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</si>
  <si>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</si>
  <si>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</si>
  <si>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</si>
  <si>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</si>
  <si>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</si>
  <si>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</si>
  <si>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</si>
  <si>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</si>
  <si>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</si>
  <si>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</si>
  <si>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</si>
  <si>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</si>
  <si>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</si>
  <si>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</si>
  <si>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</si>
  <si>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</si>
  <si>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</si>
  <si>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</si>
  <si>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</si>
  <si>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</si>
  <si>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</si>
  <si>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</si>
  <si>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</si>
  <si>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</si>
  <si>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</si>
  <si>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</si>
  <si>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</si>
  <si>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</si>
  <si>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</si>
  <si>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</si>
  <si>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</si>
  <si>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</si>
  <si>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</si>
  <si>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</si>
  <si>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</si>
  <si>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</si>
  <si>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</si>
  <si>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</si>
  <si>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</si>
  <si>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</si>
  <si>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</si>
  <si>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</si>
  <si>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</si>
  <si>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</si>
  <si>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</si>
  <si>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</si>
  <si>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</si>
  <si>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</si>
  <si>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</si>
  <si>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</si>
  <si>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</si>
  <si>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</si>
  <si>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</si>
  <si>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</si>
  <si>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</si>
  <si>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</si>
  <si>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</si>
  <si>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</si>
  <si>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</si>
  <si>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</si>
  <si>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</si>
  <si>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</si>
  <si>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</si>
  <si>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</si>
  <si>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</si>
  <si>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</si>
  <si>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</si>
  <si>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</si>
  <si>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</si>
  <si>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</si>
  <si>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</si>
  <si>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</si>
  <si>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</si>
  <si>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</si>
  <si>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</si>
  <si>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</si>
  <si>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</si>
  <si>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</si>
  <si>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</si>
  <si>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</si>
  <si>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</si>
  <si>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</si>
  <si>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</si>
  <si>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</si>
  <si>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</si>
  <si>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</si>
  <si>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</si>
  <si>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</si>
  <si>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</si>
  <si>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</si>
  <si>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</si>
  <si>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</si>
  <si>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</si>
  <si>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</si>
  <si>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</si>
  <si>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</si>
  <si>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</si>
  <si>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</si>
  <si>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</si>
  <si>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</si>
  <si>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</si>
  <si>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</si>
  <si>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</si>
  <si>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</si>
  <si>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</si>
  <si>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</si>
  <si>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</si>
  <si>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</si>
  <si>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</si>
  <si>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</si>
  <si>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</si>
  <si>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</si>
  <si>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</si>
  <si>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</si>
  <si>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</si>
  <si>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</si>
  <si>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</si>
  <si>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</si>
  <si>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</si>
  <si>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</si>
  <si>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</si>
  <si>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</si>
  <si>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</si>
  <si>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</si>
  <si>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</si>
  <si>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</si>
  <si>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</si>
  <si>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</si>
  <si>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</si>
  <si>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</si>
  <si>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</si>
  <si>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</si>
  <si>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</si>
  <si>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</si>
  <si>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</si>
  <si>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</si>
  <si>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</si>
  <si>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</si>
  <si>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</si>
  <si>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</si>
  <si>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</si>
  <si>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</si>
  <si>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</si>
  <si>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</si>
  <si>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</si>
  <si>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</si>
  <si>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</si>
  <si>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</si>
  <si>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</si>
  <si>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</si>
  <si>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</si>
  <si>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</si>
  <si>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</si>
  <si>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</si>
  <si>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</si>
  <si>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</si>
  <si>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</si>
  <si>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</si>
  <si>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</si>
  <si>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</si>
  <si>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</si>
  <si>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</si>
  <si>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</si>
  <si>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</si>
  <si>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</si>
  <si>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</si>
  <si>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</si>
  <si>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</si>
  <si>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</si>
  <si>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</si>
  <si>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</si>
  <si>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</si>
  <si>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</si>
  <si>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</si>
  <si>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</si>
  <si>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</si>
  <si>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</si>
  <si>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</si>
  <si>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</si>
  <si>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</si>
  <si>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</si>
  <si>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</si>
  <si>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</si>
  <si>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</si>
  <si>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</si>
  <si>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</si>
  <si>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</si>
  <si>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</si>
  <si>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</si>
  <si>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</si>
  <si>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</si>
  <si>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</si>
  <si>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</si>
  <si>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</si>
  <si>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</si>
  <si>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</si>
  <si>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</si>
  <si>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</si>
  <si>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</si>
  <si>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</si>
  <si>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</si>
  <si>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</si>
  <si>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</si>
  <si>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</si>
  <si>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</si>
  <si>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</si>
  <si>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</si>
  <si>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</si>
  <si>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</si>
  <si>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</si>
  <si>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</si>
  <si>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</si>
  <si>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</si>
  <si>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</si>
  <si>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</si>
  <si>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</si>
  <si>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</si>
  <si>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</si>
  <si>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</si>
  <si>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</si>
  <si>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</si>
  <si>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</si>
  <si>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</si>
  <si>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</si>
  <si>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</si>
  <si>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</si>
  <si>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</si>
  <si>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</si>
  <si>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</si>
  <si>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</si>
  <si>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</si>
  <si>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</si>
  <si>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</si>
  <si>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</si>
  <si>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</si>
  <si>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</si>
  <si>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</si>
  <si>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</si>
  <si>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</si>
  <si>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</si>
  <si>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</si>
  <si>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</si>
  <si>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</si>
  <si>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</si>
  <si>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</si>
  <si>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</si>
  <si>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</si>
  <si>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</si>
  <si>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</si>
  <si>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</si>
  <si>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</si>
  <si>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</si>
  <si>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</si>
  <si>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</si>
  <si>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</si>
  <si>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</si>
  <si>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</si>
  <si>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</si>
  <si>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</si>
  <si>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</si>
  <si>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</si>
  <si>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</si>
  <si>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</si>
  <si>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</si>
  <si>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</si>
  <si>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</si>
  <si>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</si>
  <si>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</si>
  <si>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</si>
  <si>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</si>
  <si>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</si>
  <si>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</si>
  <si>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</si>
  <si>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</si>
  <si>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</si>
  <si>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</si>
  <si>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</si>
  <si>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</si>
  <si>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</si>
  <si>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</si>
  <si>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</si>
  <si>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</si>
  <si>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</si>
  <si>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</si>
  <si>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</si>
  <si>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</si>
  <si>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</si>
  <si>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</si>
  <si>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</si>
  <si>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</si>
  <si>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</si>
  <si>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</si>
  <si>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</si>
  <si>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</si>
  <si>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</si>
  <si>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</si>
  <si>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</si>
  <si>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</si>
  <si>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</si>
  <si>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</si>
  <si>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</si>
  <si>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</si>
  <si>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</si>
  <si>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</si>
  <si>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</si>
  <si>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</si>
  <si>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</si>
  <si>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</si>
  <si>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</si>
  <si>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</si>
  <si>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</si>
  <si>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</si>
  <si>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</si>
  <si>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</si>
  <si>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</si>
  <si>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</si>
  <si>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</si>
  <si>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</si>
  <si>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</si>
  <si>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</si>
  <si>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</si>
  <si>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</si>
  <si>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</si>
  <si>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</si>
  <si>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</si>
  <si>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</si>
  <si>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</si>
  <si>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</si>
  <si>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</si>
  <si>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</si>
  <si>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</si>
  <si>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</si>
  <si>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</si>
  <si>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</si>
  <si>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</si>
  <si>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</si>
  <si>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</si>
  <si>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</si>
  <si>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</si>
  <si>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</si>
  <si>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</si>
  <si>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</si>
  <si>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</si>
  <si>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</si>
  <si>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</si>
  <si>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</si>
  <si>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</si>
  <si>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</si>
  <si>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</si>
  <si>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</si>
  <si>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</si>
  <si>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</si>
  <si>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</si>
  <si>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</si>
  <si>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</si>
  <si>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</si>
  <si>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</si>
  <si>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</si>
  <si>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</si>
  <si>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</si>
  <si>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</si>
  <si>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</si>
  <si>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</si>
  <si>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</si>
  <si>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</si>
  <si>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</si>
  <si>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</si>
  <si>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</si>
  <si>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</si>
  <si>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</si>
  <si>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</si>
  <si>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</si>
  <si>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</si>
  <si>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</si>
  <si>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</si>
  <si>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</si>
  <si>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</si>
  <si>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</si>
  <si>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</si>
  <si>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</si>
  <si>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</si>
  <si>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</si>
  <si>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</si>
  <si>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</si>
  <si>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</si>
  <si>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</si>
  <si>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</si>
  <si>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</si>
  <si>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</si>
  <si>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</si>
  <si>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</si>
  <si>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</si>
  <si>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</si>
  <si>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</si>
  <si>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</si>
  <si>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</si>
  <si>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</si>
  <si>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</si>
  <si>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</si>
  <si>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</si>
  <si>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</si>
  <si>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</si>
  <si>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</si>
  <si>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</si>
  <si>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</si>
  <si>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</si>
  <si>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</si>
  <si>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</si>
  <si>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</si>
  <si>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</si>
  <si>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</si>
  <si>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</si>
  <si>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</si>
  <si>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</si>
  <si>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</si>
  <si>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</si>
  <si>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</si>
  <si>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</si>
  <si>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</si>
  <si>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</si>
  <si>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</si>
  <si>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</si>
  <si>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</si>
  <si>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</si>
  <si>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</si>
  <si>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</si>
  <si>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</si>
  <si>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</si>
  <si>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</si>
  <si>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</si>
  <si>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</si>
  <si>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</si>
  <si>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</si>
  <si>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</si>
  <si>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</si>
  <si>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</si>
  <si>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</si>
  <si>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</si>
  <si>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</si>
  <si>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</si>
  <si>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</si>
  <si>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</si>
  <si>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</si>
  <si>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</si>
  <si>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</si>
  <si>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</si>
  <si>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</si>
  <si>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</si>
  <si>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</si>
  <si>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</si>
  <si>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</si>
  <si>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</si>
  <si>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</si>
  <si>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</si>
  <si>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</si>
  <si>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</si>
  <si>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</si>
  <si>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</si>
  <si>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</si>
  <si>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</si>
  <si>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</si>
  <si>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</si>
  <si>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</si>
  <si>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</si>
  <si>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</si>
  <si>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</si>
  <si>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</si>
  <si>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</si>
  <si>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</si>
  <si>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</si>
  <si>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</si>
  <si>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</si>
  <si>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</si>
  <si>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</si>
  <si>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</si>
  <si>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</si>
  <si>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</si>
  <si>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</si>
  <si>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</si>
  <si>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</si>
  <si>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</si>
  <si>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</si>
  <si>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</si>
  <si>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</si>
  <si>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</si>
  <si>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</si>
  <si>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</si>
  <si>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</si>
  <si>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</si>
  <si>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</si>
  <si>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</si>
  <si>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</si>
  <si>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</si>
  <si>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</si>
  <si>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</si>
  <si>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</si>
  <si>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</si>
  <si>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</si>
  <si>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</si>
  <si>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</si>
  <si>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</si>
  <si>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</si>
  <si>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</si>
  <si>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</si>
  <si>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</si>
  <si>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</si>
  <si>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</si>
  <si>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</si>
  <si>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</si>
  <si>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</si>
  <si>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</si>
  <si>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</si>
  <si>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</si>
  <si>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</si>
  <si>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</si>
  <si>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</si>
  <si>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</si>
  <si>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</si>
  <si>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</si>
  <si>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</si>
  <si>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</si>
  <si>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</si>
  <si>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</si>
  <si>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</si>
  <si>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</si>
  <si>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</si>
  <si>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</si>
  <si>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</si>
  <si>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</si>
  <si>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</si>
  <si>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</si>
  <si>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</si>
  <si>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</si>
  <si>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</si>
  <si>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</si>
  <si>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</si>
  <si>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</si>
  <si>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</si>
  <si>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</si>
  <si>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</si>
  <si>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</si>
  <si>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</si>
  <si>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</si>
  <si>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</si>
  <si>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</si>
  <si>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</si>
  <si>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</si>
  <si>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</si>
  <si>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</si>
  <si>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</si>
  <si>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</si>
  <si>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</si>
  <si>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</si>
  <si>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</si>
  <si>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</si>
  <si>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</si>
  <si>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</si>
  <si>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</si>
  <si>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</si>
  <si>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</si>
  <si>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</si>
  <si>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</si>
  <si>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</si>
  <si>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</si>
  <si>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</si>
  <si>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</si>
  <si>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</si>
  <si>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</si>
  <si>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</si>
  <si>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</si>
  <si>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</si>
  <si>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</si>
  <si>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</si>
  <si>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</si>
  <si>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</si>
  <si>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</si>
  <si>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</si>
  <si>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</si>
  <si>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</si>
  <si>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</si>
  <si>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</si>
  <si>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</si>
  <si>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</si>
  <si>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</si>
  <si>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</si>
  <si>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</si>
  <si>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</si>
  <si>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</si>
  <si>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</si>
  <si>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</si>
  <si>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</si>
  <si>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</si>
  <si>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</si>
  <si>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</si>
  <si>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</si>
  <si>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</si>
  <si>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</si>
  <si>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</si>
  <si>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</si>
  <si>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</si>
  <si>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</si>
  <si>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</si>
  <si>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</si>
  <si>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</si>
  <si>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</si>
  <si>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</si>
  <si>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</si>
  <si>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</si>
  <si>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</si>
  <si>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</si>
  <si>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</si>
  <si>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</si>
  <si>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</si>
  <si>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</si>
  <si>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</si>
  <si>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</si>
  <si>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</si>
  <si>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</si>
  <si>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</si>
  <si>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</si>
  <si>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</si>
  <si>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</si>
  <si>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</si>
  <si>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</si>
  <si>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</si>
  <si>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</si>
  <si>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</si>
  <si>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</si>
  <si>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</si>
  <si>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</si>
  <si>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</si>
  <si>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</si>
  <si>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</si>
  <si>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</si>
  <si>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</si>
  <si>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</si>
  <si>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</si>
  <si>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</si>
  <si>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</si>
  <si>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</si>
  <si>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</si>
  <si>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</si>
  <si>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</si>
  <si>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</si>
  <si>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</si>
  <si>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</si>
  <si>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</si>
  <si>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</si>
  <si>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</si>
  <si>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</si>
  <si>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</si>
  <si>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</si>
  <si>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</si>
  <si>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</si>
  <si>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</si>
  <si>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</si>
  <si>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</si>
  <si>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</si>
  <si>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</si>
  <si>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</si>
  <si>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</si>
  <si>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</si>
  <si>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</si>
  <si>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</si>
  <si>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</si>
  <si>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</si>
  <si>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 2021-27-10001031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</si>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</sst>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17" zoomScale="87" zoomScaleNormal="87" zoomScaleSheetLayoutView="40" zoomScalePageLayoutView="40" workbookViewId="0">
      <selection activeCell="I20" sqref="I20: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44194.427697916668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0" t="str">
        <f>HYPERLINK("#Integrante_1!A109","CAPACIDAD RESIDUAL")</f>
        <v>CAPACIDAD RESIDUAL</v>
      </c>
      <c r="F8" s="261"/>
      <c r="G8" s="26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0" t="str">
        <f>HYPERLINK("#Integrante_1!A162","TALENTO HUMANO")</f>
        <v>TALENTO HUMANO</v>
      </c>
      <c r="F9" s="261"/>
      <c r="G9" s="26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0" t="str">
        <f>HYPERLINK("#Integrante_1!F162","INFRAESTRUCTURA")</f>
        <v>INFRAESTRUCTURA</v>
      </c>
      <c r="F10" s="261"/>
      <c r="G10" s="26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63"/>
      <c r="I20" s="142" t="s">
        <v>628</v>
      </c>
      <c r="J20" s="143" t="s">
        <v>630</v>
      </c>
      <c r="K20" s="144">
        <v>6682506250</v>
      </c>
      <c r="L20" s="145">
        <v>44194</v>
      </c>
      <c r="M20" s="145">
        <v>44561</v>
      </c>
      <c r="N20" s="128">
        <f>+(M20-L20)/30</f>
        <v>12.233333333333333</v>
      </c>
      <c r="O20" s="131"/>
      <c r="U20" s="127"/>
      <c r="V20" s="106">
        <f ca="1">NOW()</f>
        <v>44194.427697916668</v>
      </c>
      <c r="W20" s="106">
        <f ca="1">NOW()</f>
        <v>44194.427697916668</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ASOCIACIÓN CAMPO VERDE DEL CHOCO</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2802</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46" t="s">
        <v>2675</v>
      </c>
      <c r="J179" s="247"/>
      <c r="K179" s="247"/>
      <c r="L179" s="248"/>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273982756.25</v>
      </c>
      <c r="F185" s="94"/>
      <c r="G185" s="95"/>
      <c r="H185" s="90"/>
      <c r="I185" s="92" t="s">
        <v>2632</v>
      </c>
      <c r="J185" s="177">
        <f>M179</f>
        <v>2.1999999999999999E-2</v>
      </c>
      <c r="K185" s="242" t="s">
        <v>2633</v>
      </c>
      <c r="L185" s="242"/>
      <c r="M185" s="96">
        <f>+J185*K20</f>
        <v>147015137.5</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I31" zoomScale="85" zoomScaleNormal="85" zoomScaleSheetLayoutView="40" zoomScalePageLayoutView="40" workbookViewId="0">
      <selection activeCell="O38" sqref="O3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44194.427697916668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0" t="str">
        <f>HYPERLINK("#Integrante_2!A109","CAPACIDAD RESIDUAL")</f>
        <v>CAPACIDAD RESIDUAL</v>
      </c>
      <c r="F8" s="261"/>
      <c r="G8" s="26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0" t="str">
        <f>HYPERLINK("#Integrante_2!A162","TALENTO HUMANO")</f>
        <v>TALENTO HUMANO</v>
      </c>
      <c r="F9" s="261"/>
      <c r="G9" s="26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0" t="str">
        <f>HYPERLINK("#Integrante_2!F162","INFRAESTRUCTURA")</f>
        <v>INFRAESTRUCTURA</v>
      </c>
      <c r="F10" s="261"/>
      <c r="G10" s="26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257" t="s">
        <v>8</v>
      </c>
      <c r="M15" s="25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63"/>
      <c r="I20" s="142" t="s">
        <v>628</v>
      </c>
      <c r="J20" s="143" t="s">
        <v>630</v>
      </c>
      <c r="K20" s="144">
        <v>6682506250</v>
      </c>
      <c r="L20" s="145">
        <v>44194</v>
      </c>
      <c r="M20" s="145">
        <v>44561</v>
      </c>
      <c r="N20" s="128">
        <f>+(M20-L20)/30</f>
        <v>12.233333333333333</v>
      </c>
      <c r="O20" s="131"/>
      <c r="U20" s="127"/>
      <c r="V20" s="106">
        <f ca="1">NOW()</f>
        <v>44194.427697916668</v>
      </c>
      <c r="W20" s="106">
        <f ca="1">NOW()</f>
        <v>44194.427697916668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str">
        <f>VLOOKUP(B20,EAS!A2:B1439,2,0)</f>
        <v>PARROQUIA JESUS DE LA DIVINA MISERICORDIA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t="s">
        <v>2803</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t="s">
        <v>2622</v>
      </c>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v>2.1000000000000001E-2</v>
      </c>
      <c r="G179" s="172">
        <f>IF(F179&gt;0,SUM(E179+F179),"")</f>
        <v>4.1000000000000002E-2</v>
      </c>
      <c r="H179" s="5"/>
      <c r="I179" s="238" t="s">
        <v>2675</v>
      </c>
      <c r="J179" s="239"/>
      <c r="K179" s="239"/>
      <c r="L179" s="240"/>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273982756.25</v>
      </c>
      <c r="F185" s="94"/>
      <c r="G185" s="95"/>
      <c r="H185" s="90"/>
      <c r="I185" s="92" t="s">
        <v>2632</v>
      </c>
      <c r="J185" s="177">
        <f>M179</f>
        <v>2.1999999999999999E-2</v>
      </c>
      <c r="K185" s="242" t="s">
        <v>2633</v>
      </c>
      <c r="L185" s="242"/>
      <c r="M185" s="96">
        <f>+J185*K20</f>
        <v>147015137.5</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44194.427697916668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0" t="str">
        <f>HYPERLINK("#Integrante_3!A109","CAPACIDAD RESIDUAL")</f>
        <v>CAPACIDAD RESIDUAL</v>
      </c>
      <c r="F8" s="261"/>
      <c r="G8" s="26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0" t="str">
        <f>HYPERLINK("#Integrante_3!A162","TALENTO HUMANO")</f>
        <v>TALENTO HUMANO</v>
      </c>
      <c r="F9" s="261"/>
      <c r="G9" s="26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0" t="str">
        <f>HYPERLINK("#Integrante_3!F162","INFRAESTRUCTURA")</f>
        <v>INFRAESTRUCTURA</v>
      </c>
      <c r="F10" s="261"/>
      <c r="G10" s="26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44194.427697916668</v>
      </c>
      <c r="W20" s="106">
        <f ca="1">NOW()</f>
        <v>44194.427697916668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8"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7"/>
      <c r="S175" s="19"/>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57" t="s">
        <v>2623</v>
      </c>
      <c r="S176" s="19"/>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2675</v>
      </c>
      <c r="J177" s="239"/>
      <c r="K177" s="239"/>
      <c r="L177" s="240"/>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44194.427697916668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0" t="str">
        <f>HYPERLINK("#Integrante_4!A109","CAPACIDAD RESIDUAL")</f>
        <v>CAPACIDAD RESIDUAL</v>
      </c>
      <c r="F8" s="261"/>
      <c r="G8" s="26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0" t="str">
        <f>HYPERLINK("#Integrante_4!A162","TALENTO HUMANO")</f>
        <v>TALENTO HUMANO</v>
      </c>
      <c r="F9" s="261"/>
      <c r="G9" s="26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0" t="str">
        <f>HYPERLINK("#Integrante_4!F162","INFRAESTRUCTURA")</f>
        <v>INFRAESTRUCTURA</v>
      </c>
      <c r="F10" s="261"/>
      <c r="G10" s="26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44194.427697916668</v>
      </c>
      <c r="W20" s="106">
        <f ca="1">NOW()</f>
        <v>44194.427697916668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7"/>
      <c r="S177" s="19"/>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57" t="s">
        <v>2623</v>
      </c>
      <c r="S178" s="19"/>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2675</v>
      </c>
      <c r="J179" s="239"/>
      <c r="K179" s="239"/>
      <c r="L179" s="24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44194.427697916668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0" t="str">
        <f>HYPERLINK("#Integrante_5!A109","CAPACIDAD RESIDUAL")</f>
        <v>CAPACIDAD RESIDUAL</v>
      </c>
      <c r="F8" s="261"/>
      <c r="G8" s="26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0" t="str">
        <f>HYPERLINK("#Integrante_5!A162","TALENTO HUMANO")</f>
        <v>TALENTO HUMANO</v>
      </c>
      <c r="F9" s="261"/>
      <c r="G9" s="26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0" t="str">
        <f>HYPERLINK("#Integrante_5!F162","INFRAESTRUCTURA")</f>
        <v>INFRAESTRUCTURA</v>
      </c>
      <c r="F10" s="261"/>
      <c r="G10" s="26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44194.427697916668</v>
      </c>
      <c r="W20" s="106">
        <f ca="1">NOW()</f>
        <v>44194.427697916668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8"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7"/>
      <c r="T175" s="19"/>
      <c r="U175" s="19"/>
      <c r="V175" s="19"/>
      <c r="W175" s="19"/>
      <c r="X175" s="19"/>
      <c r="Y175" s="19"/>
      <c r="Z175" s="19"/>
      <c r="AA175" s="19"/>
      <c r="AB175" s="19"/>
    </row>
    <row r="176" spans="1:28" ht="23.25" x14ac:dyDescent="0.25">
      <c r="A176" s="9"/>
      <c r="B176" s="192"/>
      <c r="C176" s="193"/>
      <c r="D176" s="194"/>
      <c r="E176" s="157" t="s">
        <v>2621</v>
      </c>
      <c r="F176" s="157" t="s">
        <v>2622</v>
      </c>
      <c r="G176" s="157" t="s">
        <v>2623</v>
      </c>
      <c r="H176" s="5"/>
      <c r="I176" s="192"/>
      <c r="J176" s="193"/>
      <c r="K176" s="193"/>
      <c r="L176" s="194"/>
      <c r="M176" s="250"/>
      <c r="O176" s="8"/>
      <c r="Q176" s="19"/>
      <c r="R176" s="19"/>
      <c r="S176" s="157" t="s">
        <v>2623</v>
      </c>
      <c r="T176" s="19"/>
      <c r="U176" s="19"/>
      <c r="V176" s="19"/>
      <c r="W176" s="19"/>
      <c r="X176" s="19"/>
      <c r="Y176" s="19"/>
      <c r="Z176" s="19"/>
      <c r="AA176" s="19"/>
      <c r="AB176" s="19"/>
    </row>
    <row r="177" spans="1:28" ht="23.25" x14ac:dyDescent="0.25">
      <c r="A177" s="9"/>
      <c r="B177" s="241" t="s">
        <v>2671</v>
      </c>
      <c r="C177" s="241"/>
      <c r="D177" s="241"/>
      <c r="E177" s="24">
        <v>0.02</v>
      </c>
      <c r="F177" s="171"/>
      <c r="G177" s="172" t="str">
        <f>IF(F177&gt;0,SUM(E177+F177),"")</f>
        <v/>
      </c>
      <c r="H177" s="5"/>
      <c r="I177" s="238" t="s">
        <v>2673</v>
      </c>
      <c r="J177" s="239"/>
      <c r="K177" s="239"/>
      <c r="L177" s="24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6" t="str">
        <f>IF(F178&gt;0,SUM(E178+F178),"")</f>
        <v/>
      </c>
      <c r="H178" s="5"/>
      <c r="I178" s="238" t="s">
        <v>1169</v>
      </c>
      <c r="J178" s="239"/>
      <c r="K178" s="24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6" t="str">
        <f>IF(F179&gt;0,SUM(E179+F179),"")</f>
        <v/>
      </c>
      <c r="H179" s="5"/>
      <c r="I179" s="238" t="s">
        <v>1170</v>
      </c>
      <c r="J179" s="239"/>
      <c r="K179" s="24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6" t="str">
        <f>IF(F180&gt;0,SUM(E180+F180),"")</f>
        <v/>
      </c>
      <c r="H180" s="5"/>
      <c r="I180" s="238" t="s">
        <v>1171</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2" t="s">
        <v>2633</v>
      </c>
      <c r="L183" s="242"/>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5" t="s">
        <v>2641</v>
      </c>
      <c r="C190" s="215"/>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4">
        <f ca="1">NOW()</f>
        <v>44194.427697916668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0" t="str">
        <f>HYPERLINK("#Integrante_6!A109","CAPACIDAD RESIDUAL")</f>
        <v>CAPACIDAD RESIDUAL</v>
      </c>
      <c r="F8" s="261"/>
      <c r="G8" s="26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0" t="str">
        <f>HYPERLINK("#Integrante_6!A162","TALENTO HUMANO")</f>
        <v>TALENTO HUMANO</v>
      </c>
      <c r="F9" s="261"/>
      <c r="G9" s="26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0" t="str">
        <f>HYPERLINK("#Integrante_6!F162","INFRAESTRUCTURA")</f>
        <v>INFRAESTRUCTURA</v>
      </c>
      <c r="F10" s="261"/>
      <c r="G10" s="26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7" t="s">
        <v>8</v>
      </c>
      <c r="M15" s="25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63"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63"/>
      <c r="I20" s="142"/>
      <c r="J20" s="143"/>
      <c r="K20" s="144"/>
      <c r="L20" s="145"/>
      <c r="M20" s="145"/>
      <c r="N20" s="128">
        <f>+(M20-L20)/30</f>
        <v>0</v>
      </c>
      <c r="O20" s="131"/>
      <c r="U20" s="127"/>
      <c r="V20" s="106">
        <f ca="1">NOW()</f>
        <v>44194.427697916668</v>
      </c>
      <c r="W20" s="106">
        <f ca="1">NOW()</f>
        <v>44194.427697916668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2"/>
      <c r="I37" s="123"/>
      <c r="J37" s="123"/>
      <c r="K37" s="123"/>
      <c r="L37" s="123"/>
      <c r="M37" s="123"/>
      <c r="N37" s="123"/>
      <c r="O37" s="124"/>
    </row>
    <row r="38" spans="1:16" ht="21" customHeight="1" x14ac:dyDescent="0.25">
      <c r="A38" s="9"/>
      <c r="B38" s="258" t="e">
        <f>VLOOKUP(B20,EAS!A2:B1439,2,0)</f>
        <v>#N/A</v>
      </c>
      <c r="C38" s="258"/>
      <c r="D38" s="258"/>
      <c r="E38" s="258"/>
      <c r="F38" s="258"/>
      <c r="G38" s="5"/>
      <c r="H38" s="125"/>
      <c r="I38" s="267" t="s">
        <v>7</v>
      </c>
      <c r="J38" s="267"/>
      <c r="K38" s="267"/>
      <c r="L38" s="267"/>
      <c r="M38" s="267"/>
      <c r="N38" s="267"/>
      <c r="O38" s="126"/>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8"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7"/>
      <c r="T177" s="19"/>
      <c r="U177" s="19"/>
      <c r="V177" s="19"/>
      <c r="W177" s="19"/>
      <c r="X177" s="19"/>
      <c r="Y177" s="19"/>
      <c r="Z177" s="19"/>
      <c r="AA177" s="19"/>
      <c r="AB177" s="19"/>
    </row>
    <row r="178" spans="1:28" ht="23.25" x14ac:dyDescent="0.25">
      <c r="A178" s="9"/>
      <c r="B178" s="192"/>
      <c r="C178" s="193"/>
      <c r="D178" s="194"/>
      <c r="E178" s="157" t="s">
        <v>2621</v>
      </c>
      <c r="F178" s="157" t="s">
        <v>2622</v>
      </c>
      <c r="G178" s="157" t="s">
        <v>2623</v>
      </c>
      <c r="H178" s="5"/>
      <c r="I178" s="192"/>
      <c r="J178" s="193"/>
      <c r="K178" s="193"/>
      <c r="L178" s="194"/>
      <c r="M178" s="250"/>
      <c r="O178" s="8"/>
      <c r="Q178" s="19"/>
      <c r="R178" s="19"/>
      <c r="S178" s="157" t="s">
        <v>2623</v>
      </c>
      <c r="T178" s="19"/>
      <c r="U178" s="19"/>
      <c r="V178" s="19"/>
      <c r="W178" s="19"/>
      <c r="X178" s="19"/>
      <c r="Y178" s="19"/>
      <c r="Z178" s="19"/>
      <c r="AA178" s="19"/>
      <c r="AB178" s="19"/>
    </row>
    <row r="179" spans="1:28" ht="23.25" x14ac:dyDescent="0.25">
      <c r="A179" s="9"/>
      <c r="B179" s="241" t="s">
        <v>2671</v>
      </c>
      <c r="C179" s="241"/>
      <c r="D179" s="241"/>
      <c r="E179" s="24">
        <v>0.02</v>
      </c>
      <c r="F179" s="171"/>
      <c r="G179" s="172" t="str">
        <f>IF(F179&gt;0,SUM(E179+F179),"")</f>
        <v/>
      </c>
      <c r="H179" s="5"/>
      <c r="I179" s="238" t="s">
        <v>2673</v>
      </c>
      <c r="J179" s="239"/>
      <c r="K179" s="239"/>
      <c r="L179" s="24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6" t="str">
        <f>IF(F180&gt;0,SUM(E180+F180),"")</f>
        <v/>
      </c>
      <c r="H180" s="5"/>
      <c r="I180" s="238" t="s">
        <v>1169</v>
      </c>
      <c r="J180" s="239"/>
      <c r="K180" s="24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6" t="str">
        <f>IF(F181&gt;0,SUM(E181+F181),"")</f>
        <v/>
      </c>
      <c r="H181" s="5"/>
      <c r="I181" s="238" t="s">
        <v>1170</v>
      </c>
      <c r="J181" s="239"/>
      <c r="K181" s="24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6" t="str">
        <f>IF(F182&gt;0,SUM(E182+F182),"")</f>
        <v/>
      </c>
      <c r="H182" s="5"/>
      <c r="I182" s="238" t="s">
        <v>1171</v>
      </c>
      <c r="J182" s="239"/>
      <c r="K182" s="24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2" t="s">
        <v>2633</v>
      </c>
      <c r="L185" s="242"/>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5" t="s">
        <v>2641</v>
      </c>
      <c r="C192" s="215"/>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2020-12-29T15:16:21Z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