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60" windowWidth="13800" windowHeight="940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<sst xmlns="http://schemas.openxmlformats.org/spreadsheetml/2006/main" count="5086" uniqueCount="2810">
  <si>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</si>
  <si>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</si>
  <si>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</si>
  <si>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</si>
  <si>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</si>
  <si>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</si>
  <si>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</si>
  <si>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</si>
  <si>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</si>
  <si>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</si>
  <si>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</si>
  <si>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</si>
  <si>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</si>
  <si>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</si>
  <si>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</si>
  <si>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</si>
  <si>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</si>
  <si>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</si>
  <si>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</si>
  <si>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</si>
  <si>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</si>
  <si>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</si>
  <si>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</si>
  <si>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</si>
  <si>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</si>
  <si>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</si>
  <si>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</si>
  <si>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</si>
  <si>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</si>
  <si>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</si>
  <si>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</si>
  <si>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</si>
  <si>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</si>
  <si>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</si>
  <si>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</si>
  <si>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</si>
  <si>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</si>
  <si>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</si>
  <si>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</si>
  <si>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</si>
  <si>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</si>
  <si>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</si>
  <si>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</si>
  <si>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</si>
  <si>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</si>
  <si>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</si>
  <si>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</si>
  <si>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</si>
  <si>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</si>
  <si>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</si>
  <si>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</si>
  <si>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</si>
  <si>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</si>
  <si>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</si>
  <si>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</si>
  <si>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</si>
  <si>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</si>
  <si>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</si>
  <si>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</si>
  <si>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</si>
  <si>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</si>
  <si>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</si>
  <si>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</si>
  <si>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</si>
  <si>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</si>
  <si>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</si>
  <si>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</si>
  <si>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</si>
  <si>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</si>
  <si>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</si>
  <si>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</si>
  <si>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</si>
  <si>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</si>
  <si>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</si>
  <si>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</si>
  <si>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</si>
  <si>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</si>
  <si>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</si>
  <si>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</si>
  <si>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</si>
  <si>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</si>
  <si>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</si>
  <si>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</si>
  <si>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</si>
  <si>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</si>
  <si>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</si>
  <si>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</si>
  <si>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</si>
  <si>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</si>
  <si>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</si>
  <si>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</si>
  <si>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</si>
  <si>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</si>
  <si>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</si>
  <si>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</si>
  <si>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</si>
  <si>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</si>
  <si>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</si>
  <si>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</si>
  <si>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</si>
  <si>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</si>
  <si>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</si>
  <si>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</si>
  <si>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</si>
  <si>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</si>
  <si>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</si>
  <si>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</si>
  <si>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</si>
  <si>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</si>
  <si>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</si>
  <si>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</si>
  <si>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</si>
  <si>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</si>
  <si>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</si>
  <si>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</si>
  <si>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</si>
  <si>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</si>
  <si>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</si>
  <si>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</si>
  <si>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</si>
  <si>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</si>
  <si>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</si>
  <si>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</si>
  <si>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</si>
  <si>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</si>
  <si>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</si>
  <si>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</si>
  <si>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</si>
  <si>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</si>
  <si>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</si>
  <si>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</si>
  <si>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</si>
  <si>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</si>
  <si>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</si>
  <si>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</si>
  <si>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</si>
  <si>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</si>
  <si>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</si>
  <si>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</si>
  <si>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</si>
  <si>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</si>
  <si>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</si>
  <si>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</si>
  <si>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</si>
  <si>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</si>
  <si>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</si>
  <si>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</si>
  <si>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</si>
  <si>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</si>
  <si>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</si>
  <si>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</si>
  <si>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</si>
  <si>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</si>
  <si>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</si>
  <si>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</si>
  <si>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</si>
  <si>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</si>
  <si>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</si>
  <si>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</si>
  <si>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</si>
  <si>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</si>
  <si>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</si>
  <si>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</si>
  <si>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</si>
  <si>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</si>
  <si>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</si>
  <si>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</si>
  <si>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</si>
  <si>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</si>
  <si>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</si>
  <si>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</si>
  <si>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</si>
  <si>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</si>
  <si>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</si>
  <si>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</si>
  <si>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</si>
  <si>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</si>
  <si>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</si>
  <si>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</si>
  <si>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</si>
  <si>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</si>
  <si>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</si>
  <si>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</si>
  <si>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</si>
  <si>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</si>
  <si>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</si>
  <si>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</si>
  <si>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</si>
  <si>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</si>
  <si>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</si>
  <si>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</si>
  <si>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</si>
  <si>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</si>
  <si>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</si>
  <si>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</si>
  <si>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</si>
  <si>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</si>
  <si>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</si>
  <si>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</si>
  <si>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</si>
  <si>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</si>
  <si>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</si>
  <si>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</si>
  <si>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</si>
  <si>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</si>
  <si>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</si>
  <si>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</si>
  <si>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</si>
  <si>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</si>
  <si>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</si>
  <si>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</si>
  <si>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</si>
  <si>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</si>
  <si>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</si>
  <si>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</si>
  <si>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</si>
  <si>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</si>
  <si>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</si>
  <si>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</si>
  <si>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</si>
  <si>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</si>
  <si>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</si>
  <si>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</si>
  <si>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</si>
  <si>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</si>
  <si>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</si>
  <si>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</si>
  <si>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</si>
  <si>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</si>
  <si>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</si>
  <si>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</si>
  <si>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</si>
  <si>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</si>
  <si>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</si>
  <si>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</si>
  <si>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</si>
  <si>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</si>
  <si>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</si>
  <si>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</si>
  <si>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</si>
  <si>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</si>
  <si>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</si>
  <si>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</si>
  <si>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</si>
  <si>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</si>
  <si>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</si>
  <si>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</si>
  <si>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</si>
  <si>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</si>
  <si>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</si>
  <si>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</si>
  <si>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</si>
  <si>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</si>
  <si>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</si>
  <si>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</si>
  <si>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</si>
  <si>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</si>
  <si>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</si>
  <si>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</si>
  <si>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</si>
  <si>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</si>
  <si>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</si>
  <si>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</si>
  <si>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</si>
  <si>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</si>
  <si>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</si>
  <si>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</si>
  <si>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</si>
  <si>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</si>
  <si>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</si>
  <si>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</si>
  <si>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</si>
  <si>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</si>
  <si>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</si>
  <si>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</si>
  <si>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</si>
  <si>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</si>
  <si>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</si>
  <si>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</si>
  <si>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</si>
  <si>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</si>
  <si>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</si>
  <si>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</si>
  <si>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</si>
  <si>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</si>
  <si>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</si>
  <si>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</si>
  <si>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</si>
  <si>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</si>
  <si>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</si>
  <si>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</si>
  <si>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</si>
  <si>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</si>
  <si>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</si>
  <si>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</si>
  <si>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</si>
  <si>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</si>
  <si>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</si>
  <si>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</si>
  <si>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</si>
  <si>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</si>
  <si>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</si>
  <si>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</si>
  <si>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</si>
  <si>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</si>
  <si>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</si>
  <si>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</si>
  <si>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</si>
  <si>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</si>
  <si>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</si>
  <si>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</si>
  <si>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</si>
  <si>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</si>
  <si>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</si>
  <si>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</si>
  <si>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</si>
  <si>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</si>
  <si>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</si>
  <si>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</si>
  <si>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</si>
  <si>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</si>
  <si>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</si>
  <si>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</si>
  <si>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</si>
  <si>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</si>
  <si>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</si>
  <si>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</si>
  <si>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</si>
  <si>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</si>
  <si>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</si>
  <si>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</si>
  <si>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</si>
  <si>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</si>
  <si>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</si>
  <si>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</si>
  <si>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</si>
  <si>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</si>
  <si>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</si>
  <si>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</si>
  <si>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</si>
  <si>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</si>
  <si>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</si>
  <si>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</si>
  <si>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</si>
  <si>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</si>
  <si>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</si>
  <si>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</si>
  <si>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</si>
  <si>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</si>
  <si>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</si>
  <si>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</si>
  <si>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</si>
  <si>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</si>
  <si>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</si>
  <si>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</si>
  <si>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</si>
  <si>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</si>
  <si>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</si>
  <si>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</si>
  <si>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</si>
  <si>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</si>
  <si>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</si>
  <si>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</si>
  <si>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</si>
  <si>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</si>
  <si>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</si>
  <si>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</si>
  <si>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</si>
  <si>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</si>
  <si>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</si>
  <si>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</si>
  <si>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</si>
  <si>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</si>
  <si>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</si>
  <si>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</si>
  <si>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</si>
  <si>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</si>
  <si>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</si>
  <si>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</si>
  <si>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</si>
  <si>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</si>
  <si>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</si>
  <si>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</si>
  <si>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</si>
  <si>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</si>
  <si>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</si>
  <si>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</si>
  <si>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</si>
  <si>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</si>
  <si>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</si>
  <si>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</si>
  <si>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</si>
  <si>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</si>
  <si>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</si>
  <si>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</si>
  <si>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</si>
  <si>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</si>
  <si>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</si>
  <si>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</si>
  <si>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</si>
  <si>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</si>
  <si>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</si>
  <si>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</si>
  <si>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</si>
  <si>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</si>
  <si>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</si>
  <si>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</si>
  <si>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</si>
  <si>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</si>
  <si>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</si>
  <si>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</si>
  <si>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</si>
  <si>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</si>
  <si>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</si>
  <si>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</si>
  <si>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</si>
  <si>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</si>
  <si>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</si>
  <si>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</si>
  <si>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</si>
  <si>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</si>
  <si>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</si>
  <si>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</si>
  <si>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</si>
  <si>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</si>
  <si>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</si>
  <si>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</si>
  <si>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</si>
  <si>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</si>
  <si>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</si>
  <si>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</si>
  <si>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</si>
  <si>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</si>
  <si>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</si>
  <si>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</si>
  <si>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</si>
  <si>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</si>
  <si>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</si>
  <si>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</si>
  <si>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</si>
  <si>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</si>
  <si>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</si>
  <si>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</si>
  <si>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</si>
  <si>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</si>
  <si>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</si>
  <si>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</si>
  <si>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</si>
  <si>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</si>
  <si>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</si>
  <si>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</si>
  <si>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</si>
  <si>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</si>
  <si>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</si>
  <si>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</si>
  <si>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</si>
  <si>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</si>
  <si>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</si>
  <si>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</si>
  <si>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</si>
  <si>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</si>
  <si>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</si>
  <si>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</si>
  <si>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</si>
  <si>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</si>
  <si>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</si>
  <si>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</si>
  <si>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</si>
  <si>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</si>
  <si>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</si>
  <si>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</si>
  <si>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</si>
  <si>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</si>
  <si>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</si>
  <si>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</si>
  <si>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</si>
  <si>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</si>
  <si>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</si>
  <si>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</si>
  <si>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</si>
  <si>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</si>
  <si>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</si>
  <si>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</si>
  <si>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</si>
  <si>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</si>
  <si>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</si>
  <si>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</si>
  <si>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</si>
  <si>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</si>
  <si>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</si>
  <si>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</si>
  <si>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</si>
  <si>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</si>
  <si>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</si>
  <si>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</si>
  <si>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</si>
  <si>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</si>
  <si>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</si>
  <si>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</si>
  <si>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</si>
  <si>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</si>
  <si>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</si>
  <si>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</si>
  <si>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</si>
  <si>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</si>
  <si>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</si>
  <si>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</si>
  <si>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</si>
  <si>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</si>
  <si>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</si>
  <si>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</si>
  <si>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</si>
  <si>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</si>
  <si>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</si>
  <si>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</si>
  <si>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</si>
  <si>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</si>
  <si>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</si>
  <si>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</si>
  <si>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</si>
  <si>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</si>
  <si>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</si>
  <si>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</si>
  <si>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</si>
  <si>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</si>
  <si>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</si>
  <si>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</si>
  <si>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</si>
  <si>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</si>
  <si>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</si>
  <si>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</si>
  <si>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</si>
  <si>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</si>
  <si>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</si>
  <si>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</si>
  <si>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</si>
  <si>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</si>
  <si>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</si>
  <si>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</si>
  <si>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</si>
  <si>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</si>
  <si>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</si>
  <si>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</si>
  <si>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</si>
  <si>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</si>
  <si>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</si>
  <si>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</si>
  <si>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</si>
  <si>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</si>
  <si>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</si>
  <si>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</si>
  <si>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</si>
  <si>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</si>
  <si>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</si>
  <si>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</si>
  <si>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</si>
  <si>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</si>
  <si>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</si>
  <si>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</si>
  <si>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</si>
  <si>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</si>
  <si>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</si>
  <si>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</si>
  <si>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</si>
  <si>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</si>
  <si>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</si>
  <si>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</si>
  <si>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</si>
  <si>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</si>
  <si>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</si>
  <si>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</si>
  <si>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</si>
  <si>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</si>
  <si>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</si>
  <si>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</si>
  <si>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</si>
  <si>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</si>
  <si>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</si>
  <si>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</si>
  <si>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</si>
  <si>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</si>
  <si>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</si>
  <si>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</si>
  <si>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</si>
  <si>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</si>
  <si>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</si>
  <si>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</si>
  <si>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</si>
  <si>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</si>
  <si>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</si>
  <si>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</si>
  <si>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</si>
  <si>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</si>
  <si>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</si>
  <si>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</si>
  <si>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</si>
  <si>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</si>
  <si>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</si>
  <si>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</si>
  <si>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</si>
  <si>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</si>
  <si>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</si>
  <si>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</si>
  <si>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</si>
  <si>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</si>
  <si>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</si>
  <si>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</si>
  <si>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</si>
  <si>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</si>
  <si>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</si>
  <si>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</si>
  <si>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</si>
  <si>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</si>
  <si>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</si>
  <si>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</si>
  <si>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</si>
  <si>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</si>
  <si>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</si>
  <si>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</si>
  <si>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</si>
  <si>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</si>
  <si>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</si>
  <si>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</si>
  <si>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</si>
  <si>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</si>
  <si>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</si>
  <si>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</si>
  <si>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</si>
  <si>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</si>
  <si>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</si>
  <si>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</si>
  <si>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</si>
  <si>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</si>
  <si>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</si>
  <si>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</si>
  <si>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</si>
  <si>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</si>
  <si>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</si>
  <si>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</si>
  <si>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</si>
  <si>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</si>
  <si>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</si>
  <si>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</si>
  <si>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</si>
  <si>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</si>
  <si>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</si>
  <si>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</si>
  <si>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</si>
  <si>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</si>
  <si>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</si>
  <si>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</si>
  <si>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</si>
  <si>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</si>
  <si>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</si>
  <si>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</si>
  <si>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</si>
  <si>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</si>
  <si>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</si>
  <si>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</si>
  <si>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</si>
  <si>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</si>
  <si>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</si>
  <si>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</si>
  <si>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</si>
  <si>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</si>
  <si>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</si>
  <si>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</si>
  <si>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</si>
  <si>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</si>
  <si>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</si>
  <si>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</si>
  <si>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</si>
  <si>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</si>
  <si>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</si>
  <si>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</si>
  <si>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</si>
  <si>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</si>
  <si>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</si>
  <si>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</si>
  <si>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</si>
  <si>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</si>
  <si>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</si>
  <si>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</si>
  <si>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</si>
  <si>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</si>
  <si>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</si>
  <si>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</si>
  <si>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</si>
  <si>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</si>
  <si>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</si>
  <si>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</si>
  <si>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</si>
  <si>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</si>
  <si>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</si>
  <si>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</si>
  <si>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</si>
  <si>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</si>
  <si>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</si>
  <si>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</si>
  <si>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</si>
  <si>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</si>
  <si>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</si>
  <si>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</si>
  <si>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</si>
  <si>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</si>
  <si>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</si>
  <si>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</si>
  <si>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</si>
  <si>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</si>
  <si>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</si>
  <si>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</si>
  <si>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</si>
  <si>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</si>
  <si>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</si>
  <si>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</si>
  <si>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</si>
  <si>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</si>
  <si>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</si>
  <si>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</si>
  <si>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</si>
  <si>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</si>
  <si>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</si>
  <si>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</si>
  <si>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</si>
  <si>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</si>
  <si>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</si>
  <si>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</si>
  <si>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</si>
  <si>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</si>
  <si>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</si>
  <si>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</si>
  <si>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</si>
  <si>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</si>
  <si>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</si>
  <si>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</si>
  <si>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</si>
  <si>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</si>
  <si>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</si>
  <si>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</si>
  <si>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</si>
  <si>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</si>
  <si>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</si>
  <si>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</si>
  <si>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</si>
  <si>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</si>
  <si>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</si>
  <si>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</si>
  <si>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</si>
  <si>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</si>
  <si>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</si>
  <si>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</si>
  <si>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</si>
  <si>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</si>
  <si>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</si>
  <si>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</si>
  <si>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</si>
  <si>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</si>
  <si>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</si>
  <si>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</si>
  <si>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</si>
  <si>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</si>
  <si>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</si>
  <si>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</si>
  <si>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</si>
  <si>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</si>
  <si>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</si>
  <si>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</si>
  <si>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</si>
  <si>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</si>
  <si>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</si>
  <si>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</si>
  <si>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</si>
  <si>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</si>
  <si>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</si>
  <si>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</si>
  <si>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</si>
  <si>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</si>
  <si>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</si>
  <si>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</si>
  <si>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</si>
  <si>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</si>
  <si>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</si>
  <si>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</si>
  <si>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</si>
  <si>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</si>
  <si>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</si>
  <si>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</si>
  <si>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</si>
  <si>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</si>
  <si>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</si>
  <si>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</si>
  <si>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</si>
  <si>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</si>
  <si>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</si>
  <si>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</si>
  <si>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</si>
  <si>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</si>
  <si>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</si>
  <si>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</si>
  <si>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</si>
  <si>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</si>
  <si>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</si>
  <si>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</si>
  <si>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</si>
  <si>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</si>
  <si>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</si>
  <si>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</si>
  <si>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</si>
  <si>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</si>
  <si>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</si>
  <si>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</si>
  <si>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</si>
  <si>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</si>
  <si>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</si>
  <si>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</si>
  <si>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</si>
  <si>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</si>
  <si>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</si>
  <si>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</si>
  <si>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</si>
  <si>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</si>
  <si>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</si>
  <si>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</si>
  <si>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</si>
  <si>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</si>
  <si>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</si>
  <si>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</si>
  <si>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</si>
  <si>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</si>
  <si>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</si>
  <si>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</si>
  <si>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</si>
  <si>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</si>
  <si>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</si>
  <si>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</si>
  <si>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</si>
  <si>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</si>
  <si>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</si>
  <si>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</si>
  <si>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</si>
  <si>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</si>
  <si>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</si>
  <si>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</si>
  <si>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</si>
  <si>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</si>
  <si>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</si>
  <si>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</si>
  <si>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</si>
  <si>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</si>
  <si>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</si>
  <si>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</si>
  <si>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</si>
  <si>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</si>
  <si>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</si>
  <si>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</si>
  <si>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</si>
  <si>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</si>
  <si>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</si>
  <si>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</si>
  <si>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</si>
  <si>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</si>
  <si>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</si>
  <si>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</si>
  <si>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</si>
  <si>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</si>
  <si>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</si>
  <si>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</si>
  <si>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</si>
  <si>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</si>
  <si>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</si>
  <si>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</si>
  <si>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</si>
  <si>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</si>
  <si>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</si>
  <si>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</si>
  <si>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</si>
  <si>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</si>
  <si>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</si>
  <si>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</si>
  <si>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</si>
  <si>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</si>
  <si>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</si>
  <si>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</si>
  <si>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</si>
  <si>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</si>
  <si>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</si>
  <si>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</si>
  <si>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</si>
  <si>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</si>
  <si>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</si>
  <si>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</si>
  <si>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</si>
  <si>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</si>
  <si>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</si>
  <si>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</si>
  <si>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</si>
  <si>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</si>
  <si>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</si>
  <si>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</si>
  <si>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</si>
  <si>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</si>
  <si>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</si>
  <si>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</si>
  <si>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</si>
  <si>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</si>
  <si>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</si>
  <si>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</si>
  <si>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</si>
  <si>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</si>
  <si>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</si>
  <si>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</si>
  <si>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</si>
  <si>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</si>
  <si>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</si>
  <si>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</si>
  <si>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</si>
  <si>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</si>
  <si>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</si>
  <si>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</si>
  <si>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</si>
  <si>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</si>
  <si>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</si>
  <si>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</si>
  <si>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</si>
  <si>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</si>
  <si>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</si>
  <si>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</si>
  <si>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</si>
  <si>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</si>
  <si>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</si>
  <si>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</si>
  <si>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</si>
  <si>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</si>
  <si>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</si>
  <si>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</si>
  <si>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</si>
  <si>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</si>
  <si>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</si>
  <si>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</si>
  <si>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</si>
  <si>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</si>
  <si>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</si>
  <si>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</si>
  <si>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</si>
  <si>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</si>
  <si>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</si>
  <si>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</si>
  <si>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</si>
  <si>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</si>
  <si>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</si>
  <si>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</si>
  <si>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</si>
  <si>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</si>
  <si>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</si>
  <si>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</si>
  <si>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</si>
  <si>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</si>
  <si>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</si>
  <si>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</si>
  <si>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</si>
  <si>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</si>
  <si>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</si>
  <si>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</si>
  <si>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</si>
  <si>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</si>
  <si>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</si>
  <si>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</si>
  <si>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</si>
  <si>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</si>
  <si>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</si>
  <si>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</si>
  <si>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</si>
  <si>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</si>
  <si>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</si>
  <si>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</si>
  <si>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</si>
  <si>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</si>
  <si>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</si>
  <si>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</si>
  <si>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</si>
  <si>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</si>
  <si>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</si>
  <si>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</si>
  <si>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</si>
  <si>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</si>
  <si>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</si>
  <si>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</si>
  <si>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</si>
  <si>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</si>
  <si>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</si>
  <si>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</si>
  <si>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</si>
  <si>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</si>
  <si>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</si>
  <si>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</si>
  <si>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</si>
  <si>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</si>
  <si>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</si>
  <si>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</si>
  <si>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</si>
  <si>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</si>
  <si>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</si>
  <si>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</si>
  <si>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</si>
  <si>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</si>
  <si>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</si>
  <si>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</si>
  <si>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</si>
  <si>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</si>
  <si>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</si>
  <si>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</si>
  <si>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</si>
  <si>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</si>
  <si>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</si>
  <si>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</si>
  <si>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</si>
  <si>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</si>
  <si>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</si>
  <si>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</si>
  <si>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</si>
  <si>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</si>
  <si>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</si>
  <si>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</si>
  <si>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</si>
  <si>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</si>
  <si>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</si>
  <si>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</si>
  <si>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</si>
  <si>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</si>
  <si>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</si>
  <si>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</si>
  <si>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</si>
  <si>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</si>
  <si>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</si>
  <si>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</si>
  <si>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</si>
  <si>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</si>
  <si>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</si>
  <si>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</si>
  <si>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</si>
  <si>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</si>
  <si>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</si>
  <si>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</si>
  <si>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</si>
  <si>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</si>
  <si>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</si>
  <si>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</si>
  <si>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</si>
  <si>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</si>
  <si>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</si>
  <si>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</si>
  <si>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</si>
  <si>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</si>
  <si>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</si>
  <si>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</si>
  <si>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</si>
  <si>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</si>
  <si>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</si>
  <si>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</si>
  <si>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</si>
  <si>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</si>
  <si>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</si>
  <si>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</si>
  <si>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</si>
  <si>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</si>
  <si>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</si>
  <si>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</si>
  <si>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</si>
  <si>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</si>
  <si>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</si>
  <si>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</si>
  <si>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</si>
  <si>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</si>
  <si>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</si>
  <si>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</si>
  <si>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</si>
  <si>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</si>
  <si>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</si>
  <si>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</si>
  <si>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</si>
  <si>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</si>
  <si>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</si>
  <si>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</si>
  <si>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</si>
  <si>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</si>
  <si>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</si>
  <si>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</si>
  <si>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</si>
  <si>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</si>
  <si>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</si>
  <si>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</si>
  <si>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</si>
  <si>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</si>
  <si>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</si>
  <si>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</si>
  <si>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</si>
  <si>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</si>
  <si>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</si>
  <si>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</si>
  <si>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</si>
  <si>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</si>
  <si>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</si>
  <si>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</si>
  <si>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</si>
  <si>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</si>
  <si>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</si>
  <si>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</si>
  <si>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</si>
  <si>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</si>
  <si>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</si>
  <si>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</si>
  <si>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</si>
  <si>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</si>
  <si>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</si>
  <si>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</si>
  <si>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</si>
  <si>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</si>
  <si>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</si>
  <si>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</si>
  <si>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</si>
  <si>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</si>
  <si>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</si>
  <si>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</si>
  <si>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</si>
  <si>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</si>
  <si>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</si>
  <si>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</si>
  <si>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</si>
  <si>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</si>
  <si>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</si>
  <si>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</si>
  <si>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</si>
  <si>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</si>
  <si>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</si>
  <si>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</si>
  <si>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</si>
  <si>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</si>
  <si>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</si>
  <si>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</si>
  <si>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</si>
  <si>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</si>
  <si>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</si>
  <si>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</si>
  <si>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</si>
  <si>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</si>
  <si>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</si>
  <si>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</si>
  <si>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</si>
  <si>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</si>
  <si>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</si>
  <si>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</si>
  <si>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</si>
  <si>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</si>
  <si>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</si>
  <si>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</si>
  <si>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</si>
  <si>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</si>
  <si>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</si>
  <si>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</si>
  <si>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</si>
  <si>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</si>
  <si>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</si>
  <si>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</si>
  <si>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</si>
  <si>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</si>
  <si>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</si>
  <si>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</si>
  <si>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</si>
  <si>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</si>
  <si>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</si>
  <si>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</si>
  <si>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</si>
  <si>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</si>
  <si>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</si>
  <si>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</si>
  <si>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</si>
  <si>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</si>
  <si>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</si>
  <si>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</si>
  <si>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</si>
  <si>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</si>
  <si>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</si>
  <si>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</si>
  <si>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</si>
  <si>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</si>
  <si>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</si>
  <si>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</si>
  <si>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</si>
  <si>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</si>
  <si>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</si>
  <si>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</si>
  <si>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</si>
  <si>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</si>
  <si>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</si>
  <si>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</si>
  <si>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</si>
  <si>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</si>
  <si>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</si>
  <si>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</si>
  <si>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</si>
  <si>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</si>
  <si>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</si>
  <si>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</si>
  <si>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</si>
  <si>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</si>
  <si>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</si>
  <si>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</si>
  <si>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</si>
  <si>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</si>
  <si>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</si>
  <si>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</si>
  <si>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</si>
  <si>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</si>
  <si>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</si>
  <si>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</si>
  <si>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</si>
  <si>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</si>
  <si>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</si>
  <si>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</si>
  <si>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</si>
  <si>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</si>
  <si>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</si>
  <si>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</si>
  <si>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</si>
  <si>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</si>
  <si>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</si>
  <si>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</si>
  <si>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</si>
  <si>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</si>
  <si>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</si>
  <si>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</si>
  <si>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</si>
  <si>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</si>
  <si>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</si>
  <si>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</si>
  <si>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</si>
  <si>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</si>
  <si>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</si>
  <si>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</si>
  <si>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</si>
  <si>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</si>
  <si>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</si>
  <si>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</si>
  <si>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</si>
  <si>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</si>
  <si>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</si>
  <si>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</si>
  <si>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</si>
  <si>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</si>
  <si>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</si>
  <si>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</si>
  <si>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</si>
  <si>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</si>
  <si>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</si>
  <si>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</si>
  <si>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</si>
  <si>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</si>
  <si>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</si>
  <si>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</si>
  <si>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</si>
  <si>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</si>
  <si>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</si>
  <si>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</si>
  <si>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</si>
  <si>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</si>
  <si>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</si>
  <si>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</si>
  <si>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</si>
  <si>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</si>
  <si>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</si>
  <si>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</si>
  <si>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</si>
  <si>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</si>
  <si>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</si>
  <si>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</si>
  <si>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</si>
  <si>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</si>
  <si>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</si>
  <si>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</si>
  <si>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</si>
  <si>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</si>
  <si>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</si>
  <si>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</si>
  <si>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</si>
  <si>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</si>
  <si>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</si>
  <si>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</si>
  <si>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</si>
  <si>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</si>
  <si>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</si>
  <si>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</si>
  <si>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</si>
  <si>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</si>
  <si>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</si>
  <si>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</si>
  <si>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</si>
  <si>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</si>
  <si>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</si>
  <si>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</si>
  <si>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</si>
  <si>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</si>
  <si>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</si>
  <si>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</si>
  <si>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</si>
  <si>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</si>
  <si>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</si>
  <si>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</si>
  <si>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</si>
  <si>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</si>
  <si>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</si>
  <si>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</si>
  <si>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</si>
  <si>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</si>
  <si>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</si>
  <si>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</si>
  <si>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</si>
  <si>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</si>
  <si>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</si>
  <si>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</si>
  <si>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</si>
  <si>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</si>
  <si>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</si>
  <si>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</si>
  <si>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</si>
  <si>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</si>
  <si>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</si>
  <si>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</si>
  <si>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</si>
  <si>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</si>
  <si>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</si>
  <si>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</si>
  <si>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</si>
  <si>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</si>
  <si>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</si>
  <si>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</si>
  <si>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</si>
  <si>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</si>
  <si>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</si>
  <si>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</si>
  <si>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</si>
  <si>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</si>
  <si>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</si>
  <si>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</si>
  <si>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</si>
  <si>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</si>
  <si>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</si>
  <si>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</si>
  <si>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</si>
  <si>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</si>
  <si>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</si>
  <si>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</si>
  <si>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</si>
  <si>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</si>
  <si>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</si>
  <si>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</si>
  <si>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</si>
  <si>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</si>
  <si>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</si>
  <si>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</si>
  <si>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</si>
  <si>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</si>
  <si>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</si>
  <si>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</si>
  <si>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</si>
  <si>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</si>
  <si>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</si>
  <si>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</si>
  <si>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</si>
  <si>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</si>
  <si>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</si>
  <si>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</si>
  <si>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</si>
  <si>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</si>
  <si>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</si>
  <si>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</si>
  <si>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</si>
  <si>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</si>
  <si>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</si>
  <si>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</si>
  <si>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</si>
  <si>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</si>
  <si>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</si>
  <si>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</si>
  <si>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</si>
  <si>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</si>
  <si>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</si>
  <si>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</si>
  <si>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</si>
  <si>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</si>
  <si>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</si>
  <si>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</si>
  <si>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</si>
  <si>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</si>
  <si>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</si>
  <si>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</si>
  <si>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</si>
  <si>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</si>
  <si>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</si>
  <si>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</si>
  <si>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</si>
  <si>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</si>
  <si>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</si>
  <si>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</si>
  <si>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</si>
  <si>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</si>
  <si>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</si>
  <si>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</si>
  <si>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</si>
  <si>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</si>
  <si>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</si>
  <si>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</si>
  <si>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</si>
  <si>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</si>
  <si>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</si>
  <si>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</si>
  <si>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</si>
  <si>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</si>
  <si>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</si>
  <si>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</si>
  <si>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</si>
  <si>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</si>
  <si>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</si>
  <si>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</si>
  <si>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</si>
  <si>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</si>
  <si>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</si>
  <si>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</si>
  <si>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</si>
  <si>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</si>
  <si>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</si>
  <si>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</si>
  <si>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</si>
  <si>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</si>
  <si>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</si>
  <si>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</si>
  <si>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</si>
  <si>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</si>
  <si>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</si>
  <si>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</si>
  <si>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</si>
  <si>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</si>
  <si>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</si>
  <si>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</si>
  <si>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</si>
  <si>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</si>
  <si>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</si>
  <si>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</si>
  <si>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</si>
  <si>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</si>
  <si>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</si>
  <si>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</si>
  <si>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</si>
  <si>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</si>
  <si>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</si>
  <si>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</si>
  <si>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</si>
  <si>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</si>
  <si>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</si>
  <si>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</si>
  <si>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</si>
  <si>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</si>
  <si>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</si>
  <si>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</si>
  <si>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</si>
  <si>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</si>
  <si>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</si>
  <si>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</si>
  <si>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</si>
  <si>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</si>
  <si>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</si>
  <si>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</si>
  <si>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</si>
  <si>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</si>
  <si>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</si>
  <si>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</si>
  <si>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</si>
  <si>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</si>
  <si>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</si>
  <si>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</si>
  <si>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</si>
  <si>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</si>
  <si>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</si>
  <si>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</si>
  <si>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</si>
  <si>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</si>
  <si>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</si>
  <si>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</si>
  <si>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</si>
  <si>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</si>
  <si>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</si>
  <si>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</si>
  <si>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</si>
  <si>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</si>
  <si>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</si>
  <si>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</si>
  <si>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</si>
  <si>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</si>
  <si>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</si>
  <si>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</si>
  <si>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</si>
  <si>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</si>
  <si>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</si>
  <si>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</si>
  <si>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</si>
  <si>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</si>
  <si>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</si>
  <si>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</si>
  <si>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</si>
  <si>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</si>
  <si>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</si>
  <si>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</si>
  <si>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</si>
  <si>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</si>
  <si>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</si>
  <si>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</si>
  <si>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</si>
  <si>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</si>
  <si>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</si>
  <si>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</si>
  <si>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</si>
  <si>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</si>
  <si>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</si>
  <si>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</si>
  <si>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</si>
  <si>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</si>
  <si>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</si>
  <si>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</si>
  <si>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</si>
  <si>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</si>
  <si>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</si>
  <si>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</si>
  <si>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</si>
  <si>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</si>
  <si>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</si>
  <si>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</si>
  <si>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</si>
  <si>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</si>
  <si>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</si>
  <si>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</si>
  <si>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</si>
  <si>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</si>
  <si>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</si>
  <si>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</si>
  <si>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</si>
  <si>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</si>
  <si>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</si>
  <si>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</si>
  <si>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</si>
  <si>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</si>
  <si>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</si>
  <si>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</si>
  <si>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</si>
  <si>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</si>
  <si>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</si>
  <si>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</si>
  <si>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</si>
  <si>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</si>
  <si>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</si>
  <si>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</si>
  <si>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</si>
  <si>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</si>
  <si>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</si>
  <si>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</si>
  <si>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</si>
  <si>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</si>
  <si>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</si>
  <si>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</si>
  <si>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</si>
  <si>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</si>
  <si>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</si>
  <si>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</si>
  <si>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</si>
  <si>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</si>
  <si>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</si>
  <si>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</si>
  <si>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</si>
  <si>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</si>
  <si>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</si>
  <si>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</si>
  <si>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</si>
  <si>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</si>
  <si>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</si>
  <si>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</si>
  <si>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</si>
  <si>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</si>
  <si>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</si>
  <si>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</si>
  <si>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</si>
  <si>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</si>
  <si>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</si>
  <si>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</si>
  <si>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</si>
  <si>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</si>
  <si>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</si>
  <si>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</si>
  <si>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</si>
  <si>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</si>
  <si>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</si>
  <si>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</si>
  <si>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</si>
  <si>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</si>
  <si>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</si>
  <si>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</si>
  <si>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</si>
  <si>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</si>
  <si>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</si>
  <si>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</si>
  <si>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</si>
  <si>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</si>
  <si>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</si>
  <si>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</si>
  <si>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</si>
  <si>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</si>
  <si>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</si>
  <si>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</si>
  <si>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</si>
  <si>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</si>
  <si>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</si>
  <si>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</si>
  <si>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</si>
  <si>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</si>
  <si>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</si>
  <si>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</si>
  <si>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</si>
  <si>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</si>
  <si>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</si>
  <si>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</si>
  <si>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</si>
  <si>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</si>
  <si>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</si>
  <si>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</si>
  <si>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</si>
  <si>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</si>
  <si>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</si>
  <si>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</si>
  <si>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</si>
  <si>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</si>
  <si>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</si>
  <si>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</si>
  <si>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</si>
  <si>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</si>
  <si>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</si>
  <si>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</si>
  <si>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</si>
  <si>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</si>
  <si>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</si>
  <si>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</si>
  <si>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</si>
  <si>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</si>
  <si>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</si>
  <si>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</si>
  <si>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</si>
  <si>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</si>
  <si>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</si>
  <si>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</si>
  <si>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</si>
  <si>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</si>
  <si>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</si>
  <si>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</si>
  <si>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</si>
  <si>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</si>
  <si>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</si>
  <si>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</si>
  <si>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</si>
  <si>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</si>
  <si>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</si>
  <si>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</si>
  <si>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</si>
  <si>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</si>
  <si>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</si>
  <si>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</si>
  <si>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</si>
  <si>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</si>
  <si>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</si>
  <si>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</si>
  <si>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</si>
  <si>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</si>
  <si>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</si>
  <si>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</si>
  <si>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</si>
  <si>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</si>
  <si>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</si>
  <si>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</si>
  <si>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</si>
  <si>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</si>
  <si>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</si>
  <si>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</si>
  <si>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</si>
  <si>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</si>
  <si>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</si>
  <si>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</si>
  <si>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</si>
  <si>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</si>
  <si>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</si>
  <si>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</si>
  <si>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</si>
  <si>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</si>
  <si>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</si>
  <si>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</si>
  <si>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</si>
  <si>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</si>
  <si>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</si>
  <si>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</si>
  <si>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</si>
  <si>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</si>
  <si>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</si>
  <si>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</si>
  <si>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</si>
  <si>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</si>
  <si>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</si>
  <si>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</si>
  <si>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</si>
  <si>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</si>
  <si>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</si>
  <si>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</si>
  <si>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</si>
  <si>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</si>
  <si>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</si>
  <si>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</si>
  <si>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</si>
  <si>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</si>
  <si>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</si>
  <si>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</si>
  <si>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</si>
  <si>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</si>
  <si>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</si>
  <si>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</si>
  <si>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</si>
  <si>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</si>
  <si>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</si>
  <si>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</si>
  <si>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</si>
  <si>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</si>
  <si>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</si>
  <si>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</si>
  <si>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</si>
  <si>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</si>
  <si>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</si>
  <si>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</si>
  <si>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</si>
  <si>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</si>
  <si>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</si>
  <si>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</si>
  <si>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</si>
  <si>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</si>
  <si>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</si>
  <si>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</si>
  <si>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</si>
  <si>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</si>
  <si>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</si>
  <si>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</si>
  <si>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</si>
  <si>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</si>
  <si>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</si>
  <si>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</si>
  <si>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</si>
  <si>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</si>
  <si>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</si>
  <si>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</si>
  <si>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</si>
  <si>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</si>
  <si>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</si>
  <si>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</si>
  <si>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</si>
  <si>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</si>
  <si>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</si>
  <si>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</si>
  <si>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</si>
  <si>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</si>
  <si>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</si>
  <si>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</si>
  <si>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</si>
  <si>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</si>
  <si>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</si>
  <si>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</si>
  <si>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</si>
  <si>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</si>
  <si>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</si>
  <si>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</si>
  <si>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</si>
  <si>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</si>
  <si>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</si>
  <si>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</si>
  <si>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</si>
  <si>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</si>
  <si>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</si>
  <si>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</si>
  <si>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</si>
  <si>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</si>
  <si>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</si>
  <si>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</si>
  <si>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</si>
  <si>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</si>
  <si>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</si>
  <si>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</si>
  <si>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</si>
  <si>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</si>
  <si>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</si>
  <si>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</si>
  <si>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</si>
  <si>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</si>
  <si>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</si>
  <si>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</si>
  <si>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</si>
  <si>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</si>
  <si>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</si>
  <si>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</si>
  <si>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</si>
  <si>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</si>
  <si>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</si>
  <si>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</si>
  <si>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</si>
  <si>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</si>
  <si>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</si>
  <si>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</si>
  <si>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</si>
  <si>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</si>
  <si>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</si>
  <si>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</si>
  <si>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</si>
  <si>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</si>
  <si>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</si>
  <si>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</si>
  <si>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</si>
  <si>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</si>
  <si>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</si>
  <si>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</si>
  <si>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</si>
  <si>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</si>
  <si>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</si>
  <si>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</si>
  <si>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</si>
  <si>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</si>
  <si>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</si>
  <si>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</si>
  <si>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</si>
  <si>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</si>
  <si>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</si>
  <si>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</si>
  <si>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</si>
  <si>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</si>
  <si>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</si>
  <si>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</si>
  <si>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</si>
  <si>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</si>
  <si>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</si>
  <si>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</si>
  <si>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</si>
  <si>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</si>
  <si>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</si>
  <si>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</si>
  <si>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</si>
  <si>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</si>
  <si>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</si>
  <si>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</si>
  <si>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</si>
  <si>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</si>
  <si>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</si>
  <si>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</si>
  <si>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</si>
  <si>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</si>
  <si>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</si>
  <si>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</si>
  <si>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</si>
  <si>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</si>
  <si>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</si>
  <si>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</si>
  <si>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</si>
  <si>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</si>
  <si>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</si>
  <si>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</si>
  <si>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</si>
  <si>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</si>
  <si>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</si>
  <si>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</si>
  <si>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</si>
  <si>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</si>
  <si>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</si>
  <si>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</si>
  <si>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</si>
  <si>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</si>
  <si>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</si>
  <si>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</si>
  <si>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</si>
  <si>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</si>
  <si>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</si>
  <si>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</si>
  <si>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</si>
  <si>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</si>
  <si>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</si>
  <si>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</si>
  <si>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</si>
  <si>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</si>
  <si>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</si>
  <si>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</si>
  <si>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</si>
  <si>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</si>
  <si>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</si>
  <si>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</si>
  <si>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</si>
  <si>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</si>
  <si>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</si>
  <si>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</si>
  <si>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</si>
  <si>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</si>
  <si>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</si>
  <si>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</si>
  <si>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</si>
  <si>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</si>
  <si>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</si>
  <si>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</si>
  <si>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</si>
  <si>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</si>
  <si>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</si>
  <si>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</si>
  <si>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</si>
  <si>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</si>
  <si>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</si>
  <si>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</si>
  <si>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</si>
  <si>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</si>
  <si>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</si>
  <si>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</si>
  <si>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</si>
  <si>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</si>
  <si>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</si>
  <si>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</si>
  <si>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</si>
  <si>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</si>
  <si>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</si>
  <si>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</si>
  <si>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</si>
  <si>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</si>
  <si>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</si>
  <si>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</si>
  <si>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</si>
  <si>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</si>
  <si>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</si>
  <si>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</si>
  <si>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</si>
  <si>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</si>
  <si>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</si>
  <si>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</si>
  <si>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</si>
  <si>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</si>
  <si>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</si>
  <si>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</si>
  <si>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</si>
  <si>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</si>
  <si>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</si>
  <si>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</si>
  <si>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</si>
  <si>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</si>
  <si>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</si>
  <si>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</si>
  <si>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</si>
  <si>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</si>
  <si>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</si>
  <si>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</si>
  <si>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</si>
  <si>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</si>
  <si>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</si>
  <si>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</si>
  <si>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</si>
  <si>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</si>
  <si>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</si>
  <si>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</si>
  <si>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</si>
  <si>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</si>
  <si>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</si>
  <si>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</si>
  <si>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</si>
  <si>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</si>
  <si>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</si>
  <si>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</si>
  <si>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</si>
  <si>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</si>
  <si>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</si>
  <si>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</si>
  <si>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</si>
  <si>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</si>
  <si>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</si>
  <si>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</si>
  <si>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</si>
  <si>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</si>
  <si>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</si>
  <si>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</si>
  <si>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</si>
  <si>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</si>
  <si>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</si>
  <si>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</si>
  <si>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</si>
  <si>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</si>
  <si>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</si>
  <si>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</si>
  <si>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</si>
  <si>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</si>
  <si>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</si>
  <si>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</si>
  <si>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</si>
  <si>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</si>
  <si>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</si>
  <si>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</si>
  <si>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</si>
  <si>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</si>
  <si>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</si>
  <si>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</si>
  <si>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</si>
  <si>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</si>
  <si>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</si>
  <si>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</si>
  <si>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</si>
  <si>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</si>
  <si>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</si>
  <si>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</si>
  <si>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</si>
  <si>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</si>
  <si>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</si>
  <si>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</si>
  <si>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</si>
  <si>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</si>
  <si>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</si>
  <si>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</si>
  <si>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</si>
  <si>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</si>
  <si>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</si>
  <si>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</si>
  <si>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</si>
  <si>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</si>
  <si>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</si>
  <si>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</si>
  <si>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</si>
  <si>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</si>
  <si>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</si>
  <si>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</si>
  <si>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</si>
  <si>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</si>
  <si>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</si>
  <si>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</si>
  <si>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</si>
  <si>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</si>
  <si>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</si>
  <si>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</si>
  <si>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</si>
  <si>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</si>
  <si>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</si>
  <si>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</si>
  <si>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</si>
  <si>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</si>
  <si>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</si>
  <si>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</si>
  <si>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</si>
  <si>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</si>
  <si>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</si>
  <si>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</si>
  <si>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</si>
  <si>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</si>
  <si>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</si>
  <si>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</si>
  <si>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</si>
  <si>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</si>
  <si>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</si>
  <si>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</si>
  <si>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</si>
  <si>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</si>
  <si>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</si>
  <si>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</si>
  <si>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</si>
  <si>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</si>
  <si>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</si>
  <si>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</si>
  <si>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</si>
  <si>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</si>
  <si>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</si>
  <si>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</si>
  <si>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</si>
  <si>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</si>
  <si>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</si>
  <si>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</si>
  <si>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</si>
  <si>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</si>
  <si>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</si>
  <si>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</si>
  <si>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</si>
  <si>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</si>
  <si>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</si>
  <si>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</si>
  <si>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</si>
  <si>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</si>
  <si>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</si>
  <si>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</si>
  <si>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</si>
  <si>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</si>
  <si>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</si>
  <si>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</si>
  <si>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</si>
  <si>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</si>
  <si>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</si>
  <si>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</si>
  <si>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</si>
  <si>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</si>
  <si>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</si>
  <si>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</si>
  <si>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</si>
  <si>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</si>
  <si>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</si>
  <si>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</si>
  <si>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</si>
  <si>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</si>
  <si>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</si>
  <si>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</si>
  <si>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</si>
  <si>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</si>
  <si>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</si>
  <si>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</si>
  <si>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</si>
  <si>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</si>
  <si>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</si>
  <si>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</si>
  <si>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</si>
  <si>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</si>
  <si>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</si>
  <si>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</si>
  <si>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</si>
  <si>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</si>
  <si>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</si>
  <si>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</si>
  <si>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</si>
  <si>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</si>
  <si>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</si>
  <si>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</si>
  <si>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</si>
  <si>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</si>
  <si>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</si>
  <si>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</si>
  <si>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</si>
  <si>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</si>
  <si>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</si>
  <si>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</si>
  <si>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</si>
  <si>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</si>
  <si>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</si>
  <si>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</si>
  <si>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</si>
  <si>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</si>
  <si>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</si>
  <si>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</si>
  <si>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</si>
  <si>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</si>
  <si>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</si>
  <si>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</si>
  <si>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</si>
  <si>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</si>
  <si>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</si>
  <si>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</si>
  <si>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</si>
  <si>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</si>
  <si>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</si>
  <si>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</si>
  <si>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</si>
  <si>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</si>
  <si>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</si>
  <si>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</si>
  <si>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</si>
  <si>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</si>
  <si>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</si>
  <si>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</si>
  <si>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</si>
  <si>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</si>
  <si>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</si>
  <si>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</si>
  <si>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</si>
  <si>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</si>
  <si>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</si>
  <si>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</si>
  <si>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</si>
  <si>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</si>
  <si>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</si>
  <si>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</si>
  <si>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</si>
  <si>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</si>
  <si>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</si>
  <si>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</si>
  <si>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</si>
  <si>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</si>
  <si>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</si>
  <si>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</si>
  <si>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</si>
  <si>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</si>
  <si>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</si>
  <si>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</si>
  <si>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</si>
  <si>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</si>
  <si>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</si>
  <si>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</si>
  <si>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</si>
  <si>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</si>
  <si>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</si>
  <si>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</si>
  <si>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</si>
  <si>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</si>
  <si>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</si>
  <si>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</si>
  <si>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</si>
  <si>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</si>
  <si>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</si>
  <si>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</si>
  <si>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</si>
  <si>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</si>
  <si>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</si>
  <si>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</si>
  <si>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</si>
  <si>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</si>
  <si>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</si>
  <si>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</si>
  <si>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</si>
  <si>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</si>
  <si>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</si>
  <si>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</si>
  <si>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</si>
  <si>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</si>
  <si>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</si>
  <si>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</si>
  <si>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</si>
  <si>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</si>
  <si>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</si>
  <si>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</si>
  <si>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</si>
  <si>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</si>
  <si>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</si>
  <si>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</si>
  <si>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</si>
  <si>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</si>
  <si>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</si>
  <si>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</si>
  <si>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</si>
  <si>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</si>
  <si>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</si>
  <si>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</si>
  <si>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</si>
  <si>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</si>
  <si>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</si>
  <si>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</si>
  <si>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</si>
  <si>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</si>
  <si>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</si>
  <si>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</si>
  <si>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</si>
  <si>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</si>
  <si>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</si>
  <si>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</si>
  <si>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</si>
  <si>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</si>
  <si>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</si>
  <si>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</si>
  <si>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</si>
  <si>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</si>
  <si>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</si>
  <si>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</si>
  <si>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</si>
  <si>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</si>
  <si>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</si>
  <si>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</si>
  <si>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</si>
  <si>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</si>
  <si>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</si>
  <si>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</si>
  <si>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</si>
  <si>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</si>
  <si>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</si>
  <si>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</si>
  <si>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</si>
  <si>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</si>
  <si>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</si>
  <si>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</si>
  <si>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</si>
  <si>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</si>
  <si>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</si>
  <si>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</si>
  <si>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</si>
  <si>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</si>
  <si>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</si>
  <si>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</si>
  <si>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</si>
  <si>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</si>
  <si>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</si>
  <si>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</si>
  <si>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</si>
  <si>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</si>
  <si>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</si>
  <si>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</si>
  <si>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</si>
  <si>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</si>
  <si>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</si>
  <si>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</si>
  <si>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</si>
  <si>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</si>
  <si>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</si>
  <si>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</si>
  <si>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</si>
  <si>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</si>
  <si>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</si>
  <si>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</si>
  <si>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</si>
  <si>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</si>
  <si>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</si>
  <si>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</si>
  <si>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</si>
  <si>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</si>
  <si>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</si>
  <si>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</si>
  <si>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</si>
  <si>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</si>
  <si>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</si>
  <si>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</si>
  <si>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</si>
  <si>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</si>
  <si>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</si>
  <si>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</si>
  <si>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</si>
  <si>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</si>
  <si>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</si>
  <si>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</si>
  <si>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</si>
  <si>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</si>
  <si>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</si>
  <si>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</si>
  <si>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</si>
  <si>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</si>
  <si>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</si>
  <si>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</si>
  <si>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</si>
  <si>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</si>
  <si>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</si>
  <si>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</si>
  <si>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</si>
  <si>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</si>
  <si>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</si>
  <si>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</si>
  <si>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</si>
  <si>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</si>
  <si>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</si>
  <si>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</si>
  <si>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</si>
  <si>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</si>
  <si>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</si>
  <si>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</si>
  <si>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</si>
  <si>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</si>
  <si>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</si>
  <si>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</si>
  <si>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</si>
  <si>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</si>
  <si>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</si>
  <si>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</si>
  <si>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</si>
  <si>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</si>
  <si>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</si>
  <si>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</si>
  <si>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</si>
  <si>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</si>
  <si>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</si>
  <si>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</si>
  <si>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</si>
  <si>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</si>
  <si>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</si>
  <si>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</si>
  <si>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</si>
  <si>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</si>
  <si>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</si>
  <si>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</si>
  <si>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</si>
  <si>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</si>
  <si>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</si>
  <si>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</si>
  <si>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</si>
  <si>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</si>
  <si>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</si>
  <si>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</si>
  <si>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</si>
  <si>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</si>
  <si>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</si>
  <si>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</si>
  <si>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</si>
  <si>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</si>
  <si>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</si>
  <si>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</si>
  <si>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</si>
  <si>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</si>
  <si>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</si>
  <si>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</si>
  <si>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</si>
  <si>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</si>
  <si>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</si>
  <si>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</si>
  <si>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</si>
  <si>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</si>
  <si>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</si>
  <si>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</si>
  <si>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</si>
  <si>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</si>
  <si>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</si>
  <si>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</si>
  <si>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</si>
  <si>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</si>
  <si>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</si>
  <si>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</si>
  <si>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</si>
  <si>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</si>
  <si>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</si>
  <si>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</si>
  <si>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</si>
  <si>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</si>
  <si>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</si>
  <si>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</si>
  <si>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</si>
  <si>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</si>
  <si>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</si>
  <si>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</si>
  <si>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</si>
  <si>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</si>
  <si>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</si>
  <si>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</si>
  <si>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</si>
  <si>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</si>
  <si>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</si>
  <si>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</si>
  <si>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</si>
  <si>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</si>
  <si>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</si>
  <si>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</si>
  <si>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</si>
  <si>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</si>
  <si>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</si>
  <si>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</si>
  <si>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</si>
  <si>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</si>
  <si>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</si>
  <si>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</si>
  <si>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</si>
  <si>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</si>
  <si>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</si>
  <si>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</si>
  <si>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</si>
  <si>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</si>
  <si>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</si>
  <si>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</si>
  <si>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</si>
  <si>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</si>
  <si>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</si>
  <si>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</si>
  <si>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</si>
  <si>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</si>
  <si>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</si>
  <si>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</si>
  <si>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</si>
  <si>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</si>
  <si>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</si>
  <si>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</si>
  <si>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</si>
  <si>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</si>
  <si>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</si>
  <si>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</si>
  <si>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</si>
  <si>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</si>
  <si>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</si>
  <si>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</si>
  <si>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</si>
  <si>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</si>
  <si>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</si>
  <si>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</si>
  <si>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</si>
  <si>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</si>
  <si>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</si>
  <si>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</si>
  <si>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</si>
  <si>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</si>
  <si>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</si>
  <si>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</si>
  <si>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</si>
  <si>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</si>
  <si>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</si>
  <si>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</si>
  <si>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</si>
  <si>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</si>
  <si>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</si>
  <si>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</si>
  <si>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</si>
  <si>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</si>
  <si>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</si>
  <si>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</si>
  <si>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</si>
  <si>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</si>
  <si>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</si>
  <si>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</si>
  <si>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</si>
  <si>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</si>
  <si>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</si>
  <si>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</si>
  <si>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</si>
  <si>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</si>
  <si>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</si>
  <si>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</si>
  <si>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</si>
  <si>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</si>
  <si>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</si>
  <si>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</si>
  <si>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</si>
  <si>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</si>
  <si>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</si>
  <si>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</si>
  <si>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</si>
  <si>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</si>
  <si>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</si>
  <si>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</si>
  <si>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</si>
  <si>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</si>
  <si>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</si>
  <si>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</si>
  <si>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</si>
  <si>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</si>
  <si>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</si>
  <si>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</si>
  <si>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</si>
  <si>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</si>
  <si>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</si>
  <si>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</si>
  <si>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</si>
  <si>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</si>
  <si>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</si>
  <si>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</si>
  <si>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</si>
  <si>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</si>
  <si>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</si>
  <si>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</si>
  <si>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</si>
  <si>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</si>
  <si>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</si>
  <si>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</si>
  <si>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</si>
  <si>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</si>
  <si>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</si>
  <si>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</si>
  <si>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</si>
  <si>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</si>
  <si>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</si>
  <si>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</si>
  <si>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</si>
  <si>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</si>
  <si>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</si>
  <si>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</si>
  <si>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</si>
  <si>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</si>
  <si>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</si>
  <si>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</si>
  <si>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</si>
  <si>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</si>
  <si>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</si>
  <si>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</si>
  <si>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</si>
  <si>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</si>
  <si>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</si>
  <si>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</si>
  <si>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</si>
  <si>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</si>
  <si>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</si>
  <si>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</si>
  <si>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</si>
  <si>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</si>
  <si>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</si>
  <si>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</si>
  <si>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</si>
  <si>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</si>
  <si>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</si>
  <si>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</si>
  <si>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</si>
  <si>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</si>
  <si>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</si>
  <si>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</si>
  <si>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</si>
  <si>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</si>
  <si>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</si>
  <si>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</si>
  <si>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</si>
  <si>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</si>
  <si>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</si>
  <si>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</si>
  <si>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</si>
  <si>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</si>
  <si>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</si>
  <si>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</si>
  <si>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</si>
  <si>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</si>
  <si>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</si>
  <si>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</si>
  <si>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</si>
  <si>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</si>
  <si>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</si>
  <si>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</si>
  <si>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</si>
  <si>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</si>
  <si>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</si>
  <si>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</si>
  <si>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</si>
  <si>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</si>
  <si>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</si>
  <si>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</si>
  <si>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</si>
  <si>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</si>
  <si>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</si>
  <si>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</si>
  <si>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</si>
  <si>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</si>
  <si>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</si>
  <si>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</si>
  <si>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</si>
  <si>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</si>
  <si>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</si>
  <si>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</si>
  <si>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</si>
  <si>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</si>
  <si>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</si>
  <si>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</si>
  <si>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</si>
  <si>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</si>
  <si>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</si>
  <si>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</si>
  <si>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</si>
  <si>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</si>
  <si>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</si>
  <si>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</si>
  <si>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</si>
  <si>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</si>
  <si>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</si>
  <si>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</si>
  <si>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</si>
  <si>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</si>
  <si>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</si>
  <si>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</si>
  <si>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</si>
  <si>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</si>
  <si>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</si>
  <si>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</si>
  <si>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</si>
  <si>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</si>
  <si>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</si>
  <si>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</si>
  <si>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</si>
  <si>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</si>
  <si>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</si>
  <si>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</si>
  <si>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</si>
  <si>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</si>
  <si>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</si>
  <si>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</si>
  <si>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</si>
  <si>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</si>
  <si>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</si>
  <si>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</si>
  <si>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</si>
  <si>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</si>
  <si>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</si>
  <si>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</si>
  <si>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</si>
  <si>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</si>
  <si>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</si>
  <si>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</si>
  <si>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</si>
  <si>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</si>
  <si>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</si>
  <si>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</si>
  <si>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</si>
  <si>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</si>
  <si>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</si>
  <si>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</si>
  <si>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</si>
  <si>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</si>
  <si>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</si>
  <si>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</si>
  <si>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</si>
  <si>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</si>
  <si>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</si>
  <si>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</si>
  <si>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</si>
  <si>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</si>
  <si>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</si>
  <si>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</si>
  <si>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</si>
  <si>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</si>
  <si>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</si>
  <si>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</si>
  <si>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</si>
  <si>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</si>
  <si>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</si>
  <si>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</si>
  <si>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</si>
  <si>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</si>
  <si>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</si>
  <si>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</si>
  <si>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</si>
  <si>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</si>
  <si>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</si>
  <si>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</si>
  <si>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</si>
  <si>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</si>
  <si>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</si>
  <si>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</si>
  <si>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</si>
  <si>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</si>
  <si>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</si>
  <si>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</si>
  <si>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</si>
  <si>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</si>
  <si>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</si>
  <si>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</si>
  <si>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</si>
  <si>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</si>
  <si>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</si>
  <si>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</si>
  <si>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</si>
  <si>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</si>
  <si>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</si>
  <si>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</si>
  <si>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 xml:space="preserve">Barrio Jardín Sector Suba Uno La Cancha </t>
  </si>
  <si>
    <t>lucapa34@gmail.com</t>
  </si>
  <si>
    <t>3207441866</t>
  </si>
  <si>
    <t>20-496-2012</t>
  </si>
  <si>
    <t>20-304-2014</t>
  </si>
  <si>
    <t>20-339-2014</t>
  </si>
  <si>
    <t>20-384-2014</t>
  </si>
  <si>
    <t>20-81-2016</t>
  </si>
  <si>
    <t>20-563-2016</t>
  </si>
  <si>
    <t>20-675-2016</t>
  </si>
  <si>
    <t>20-355-2017</t>
  </si>
  <si>
    <t>20-299-2018</t>
  </si>
  <si>
    <t>20-83-2019</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</si>
  <si>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bajo su exclusiva responsabilidad dicha atencion.</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</si>
  <si>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</si>
  <si>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</si>
  <si>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de 5 años, o hasta su ingreso al grado de transicion, de conformidad con los manueles operativos de la modalidad y las directrices establecidas por el ICBF, en armonia con la politica de estado para el desarrollo integral de la primera infancia de Cero a Siempre, en el servicio Centro de desarrollo infantil</t>
  </si>
  <si>
    <t>Prestar el servicio de desarrollo infantil CDI, de conformidad con el manual operativo de la modalidad y las directrices establecidas por el ICBF, en armonia con la politica del estado para el desarrollo integral de la primera infancia de Cero a Siempre.</t>
  </si>
  <si>
    <t>20-106-2020</t>
  </si>
  <si>
    <t xml:space="preserve">PRESTAR SERVICIOS DE EDUCACION INICIAL EN EL MARCO DE LA ATENCION INTEGRAL EN CENTRO DE DESARROLLO INFANTIL CDI DE CONFORMIDAD CON LOS MANUALES OPERATIVOS DE LAS MODALIDADES INSTITUCIONAL, EL LINEAMIENTO TECNICO PARA ATENCION DE L A PRIMERA INFANCIA Y LAS DIRECTRICES ESTABLECIDAS POR EL ICBF EN ARMONIA CON LA POLITICA DE ESTADO PARA EL DESARROLLO INTEGRAL  DE LA PRIMERA INFANCIA DE CERO A SIEMPRE </t>
  </si>
  <si>
    <t>LUDIVIA ARNEY RUBIANO PARRA</t>
  </si>
  <si>
    <t>Kra. 18B No.21-82</t>
  </si>
  <si>
    <t>higuatapuri@hotmail.com</t>
  </si>
  <si>
    <t>5871145</t>
  </si>
  <si>
    <t>CONSORCIO POR UNA INFANCIA SEGURA</t>
  </si>
  <si>
    <t>RESGUARDO INDIGENA UNIFICADO EMBERA CHAMI DE MISTRATO RISARALDA</t>
  </si>
  <si>
    <t>02</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</si>
  <si>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</si>
  <si>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20-440-2012</t>
  </si>
  <si>
    <t>20-485-2012</t>
  </si>
  <si>
    <t>20-424-2014</t>
  </si>
  <si>
    <t>20-201-2016</t>
  </si>
  <si>
    <t>20/658/2016</t>
  </si>
  <si>
    <t>20-345-2017</t>
  </si>
  <si>
    <t>20-375-2018</t>
  </si>
  <si>
    <t>20-182-2019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</si>
  <si>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t>
  </si>
  <si>
    <t>20-125-2020</t>
  </si>
  <si>
    <t>Prestar el servicio de atencion, educacion inicial y cuidado a niña sy niños menores de 5 años o hasta su ingreso al grado de transicion, con el fin d epromover el desarrollo integrl d ela Primera Infancia con calidad de conformidad con los lienamientos, manual operativo, las directrices establecidas por el ICBF  en el marco d ela politica de estado para el desarrollo integral de la Primer nancia de Ceroa  siempre en el servicio Centro de Desarrollo Infantil.</t>
  </si>
  <si>
    <t xml:space="preserve">YAJAIRA EMILIA YEPES FUENTES </t>
  </si>
  <si>
    <t>Calle 3 # 5 148 chipana</t>
  </si>
  <si>
    <t>5798266</t>
  </si>
  <si>
    <t>hogarinfantilsandiego@hotmail.com</t>
  </si>
  <si>
    <t>20-482-2012</t>
  </si>
  <si>
    <t>20-347-2014</t>
  </si>
  <si>
    <t>20-416-2014</t>
  </si>
  <si>
    <t>20-206-2016</t>
  </si>
  <si>
    <t>20-207-2016</t>
  </si>
  <si>
    <t>20-441-2016</t>
  </si>
  <si>
    <t>20-408-2016</t>
  </si>
  <si>
    <t>20-653-2016</t>
  </si>
  <si>
    <t>20-433-2016</t>
  </si>
  <si>
    <t>20-350-2017</t>
  </si>
  <si>
    <t>20-212-2018</t>
  </si>
  <si>
    <t>20-348-2018</t>
  </si>
  <si>
    <t>20-542-2018</t>
  </si>
  <si>
    <t>20-129-2019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</si>
  <si>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estandadres establecidos por el ICBF, en el Marco de la Estrategia de Atención Integral de Cero a Siempre.</t>
  </si>
  <si>
    <t>Prestar el Servicio de Atención a Niñas y Niños  y a mujeres gestantes en el Marco de la Politica de Estado para el Desarrollo Integral a la Primera Infancia de Cero a Siempre de conformidad con las directices, lineamientos y  parametros establecidos por el ICBF para los Servicios: HOGARES COMUNITARIOS TRADICIONAL.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</si>
  <si>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</si>
  <si>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</si>
  <si>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20-118-2020</t>
  </si>
  <si>
    <t>PRESTAR LOS SERVICIOS DE EDUCACIÓN INICIAL EN EL MARCO DE LA ATENCIÓN INTEGRAL EN EL CENTRO DE DESARROLLO INFANTIL -CDI, DE CONFORMIDAD CON LOS MANUALES OPERATIVOS DE LAS MODALIDADES INSTITUCIONAL, EL LINEAMIENTO TECNICO PARA LA ATENCIÓN A LA PRIMERA INFANCIA Y LAS DIRECTRICES ESTABLECIDAS POR EL ICBF, EN ARMONIA CON LA POLITICA DE ESTADO PARA EL DESARROLLO INTEGRAL DE LA PRIMERA INFANCIA DE CERO A SIEMPRE</t>
  </si>
  <si>
    <t>MIRLEY MARCELA MACIAS ALVAREZ</t>
  </si>
  <si>
    <t>Carrera 6 N° 24A - 30</t>
  </si>
  <si>
    <t>cdieljuguete05@hotmail.com</t>
  </si>
  <si>
    <t xml:space="preserve">Carrera 6 N° 24A-30 </t>
  </si>
  <si>
    <t>5581118</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</si>
  <si>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</si>
  <si>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</si>
  <si>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</si>
  <si>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</si>
  <si>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</si>
  <si>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19/01/1995</t>
  </si>
  <si>
    <t>29/01/1996</t>
  </si>
  <si>
    <t>29/01/1997</t>
  </si>
  <si>
    <t>06/01/1998</t>
  </si>
  <si>
    <t>Brindar atención Integral a niños menores de seis (6) años, involucrando su contexto familiar</t>
  </si>
  <si>
    <t>20-255-2007</t>
  </si>
  <si>
    <t>20-219-2008</t>
  </si>
  <si>
    <t>20-0193-11</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</si>
  <si>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</si>
  <si>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</si>
  <si>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cinco (5) años de familias en situación de vulneravilidad economica  social, cultural, nutricional y psicoafectiva a traves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 en vulnerabilidad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</si>
  <si>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</si>
  <si>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2021-20-10000723</t>
  </si>
  <si>
    <t>2020-21-10000723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</si>
</sst>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31"/>
  <sheetViews>
    <sheetView showGridLines="0" tabSelected="1" zoomScale="70" zoomScaleNormal="70" zoomScaleSheetLayoutView="40" zoomScalePageLayoutView="40" workbookViewId="0">
      <selection activeCell="K37" sqref="K3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44194.659314004632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59" t="str">
        <f>HYPERLINK("#Integrante_1!A109","CAPACIDAD RESIDUAL")</f>
        <v>CAPACIDAD RESIDUAL</v>
      </c>
      <c r="F8" s="260"/>
      <c r="G8" s="261"/>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59" t="str">
        <f>HYPERLINK("#Integrante_1!A162","TALENTO HUMANO")</f>
        <v>TALENTO HUMANO</v>
      </c>
      <c r="F9" s="260"/>
      <c r="G9" s="261"/>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59" t="str">
        <f>HYPERLINK("#Integrante_1!F162","INFRAESTRUCTURA")</f>
        <v>INFRAESTRUCTURA</v>
      </c>
      <c r="F10" s="260"/>
      <c r="G10" s="261"/>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2808</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900509527</v>
      </c>
      <c r="C20" s="5"/>
      <c r="D20" s="74"/>
      <c r="E20" s="152" t="s">
        <v>2670</v>
      </c>
      <c r="F20" s="186" t="s">
        <v>2747</v>
      </c>
      <c r="G20" s="5"/>
      <c r="H20" s="262"/>
      <c r="I20" s="141" t="s">
        <v>459</v>
      </c>
      <c r="J20" s="142" t="s">
        <v>463</v>
      </c>
      <c r="K20" s="143">
        <v>3304004088</v>
      </c>
      <c r="L20" s="144">
        <v>44194</v>
      </c>
      <c r="M20" s="144">
        <v>44561</v>
      </c>
      <c r="N20" s="127">
        <f>+(M20-L20)/30</f>
        <v>12.233333333333333</v>
      </c>
      <c r="O20" s="130"/>
      <c r="U20" s="126"/>
      <c r="V20" s="106">
        <f ca="1">NOW()</f>
        <v>44194.659314004632</v>
      </c>
      <c r="W20" s="106">
        <f ca="1">NOW()</f>
        <v>44194.659314004632</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5"/>
      <c r="R23" s="55"/>
      <c r="S23" s="106"/>
      <c r="T23" s="106"/>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CAMPO VERDE DEL CHOCO</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2807</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2681</v>
      </c>
      <c r="C48" s="117" t="s">
        <v>31</v>
      </c>
      <c r="D48" s="114" t="s">
        <v>2682</v>
      </c>
      <c r="E48" s="137">
        <v>42490</v>
      </c>
      <c r="F48" s="137">
        <v>43814</v>
      </c>
      <c r="G48" s="164">
        <f>IF(AND(E48&lt;&gt;"",F48&lt;&gt;""),((F48-E48)/30),"")</f>
        <v>44.133333333333333</v>
      </c>
      <c r="H48" s="115" t="s">
        <v>2698</v>
      </c>
      <c r="I48" s="114" t="s">
        <v>628</v>
      </c>
      <c r="J48" s="114" t="s">
        <v>631</v>
      </c>
      <c r="K48" s="116">
        <v>83133624</v>
      </c>
      <c r="L48" s="117" t="s">
        <v>1148</v>
      </c>
      <c r="M48" s="111">
        <v>1</v>
      </c>
      <c r="N48" s="117" t="s">
        <v>27</v>
      </c>
      <c r="O48" s="117" t="s">
        <v>1148</v>
      </c>
      <c r="P48" s="80"/>
    </row>
    <row r="49" spans="1:16" s="6" customFormat="1" ht="24.75" customHeight="1" x14ac:dyDescent="0.25">
      <c r="A49" s="135">
        <v>2</v>
      </c>
      <c r="B49" s="115" t="s">
        <v>2681</v>
      </c>
      <c r="C49" s="117" t="s">
        <v>31</v>
      </c>
      <c r="D49" s="114" t="s">
        <v>2682</v>
      </c>
      <c r="E49" s="137">
        <v>42490</v>
      </c>
      <c r="F49" s="137">
        <v>43814</v>
      </c>
      <c r="G49" s="164">
        <f t="shared" ref="G49:G107" si="2">IF(AND(E49&lt;&gt;"",F49&lt;&gt;""),((F49-E49)/30),"")</f>
        <v>44.133333333333333</v>
      </c>
      <c r="H49" s="115" t="s">
        <v>2698</v>
      </c>
      <c r="I49" s="114" t="s">
        <v>628</v>
      </c>
      <c r="J49" s="114" t="s">
        <v>633</v>
      </c>
      <c r="K49" s="116">
        <v>83133624</v>
      </c>
      <c r="L49" s="117" t="s">
        <v>1148</v>
      </c>
      <c r="M49" s="111">
        <v>1</v>
      </c>
      <c r="N49" s="117" t="s">
        <v>27</v>
      </c>
      <c r="O49" s="117" t="s">
        <v>1148</v>
      </c>
      <c r="P49" s="80"/>
    </row>
    <row r="50" spans="1:16" s="6" customFormat="1" ht="24.75" customHeight="1" x14ac:dyDescent="0.25">
      <c r="A50" s="135">
        <v>3</v>
      </c>
      <c r="B50" s="115" t="s">
        <v>2681</v>
      </c>
      <c r="C50" s="117" t="s">
        <v>31</v>
      </c>
      <c r="D50" s="114" t="s">
        <v>2682</v>
      </c>
      <c r="E50" s="137">
        <v>42490</v>
      </c>
      <c r="F50" s="137">
        <v>43814</v>
      </c>
      <c r="G50" s="164">
        <f t="shared" si="2"/>
        <v>44.133333333333333</v>
      </c>
      <c r="H50" s="115" t="s">
        <v>2698</v>
      </c>
      <c r="I50" s="114" t="s">
        <v>628</v>
      </c>
      <c r="J50" s="114" t="s">
        <v>638</v>
      </c>
      <c r="K50" s="116">
        <v>83133624</v>
      </c>
      <c r="L50" s="117" t="s">
        <v>1148</v>
      </c>
      <c r="M50" s="111">
        <v>1</v>
      </c>
      <c r="N50" s="117" t="s">
        <v>27</v>
      </c>
      <c r="O50" s="117" t="s">
        <v>1148</v>
      </c>
      <c r="P50" s="80"/>
    </row>
    <row r="51" spans="1:16" s="6" customFormat="1" ht="24.75" customHeight="1" outlineLevel="1" x14ac:dyDescent="0.25">
      <c r="A51" s="135">
        <v>4</v>
      </c>
      <c r="B51" s="115" t="s">
        <v>2681</v>
      </c>
      <c r="C51" s="117" t="s">
        <v>31</v>
      </c>
      <c r="D51" s="114" t="s">
        <v>2682</v>
      </c>
      <c r="E51" s="137">
        <v>42490</v>
      </c>
      <c r="F51" s="137">
        <v>43814</v>
      </c>
      <c r="G51" s="164">
        <f t="shared" si="2"/>
        <v>44.133333333333333</v>
      </c>
      <c r="H51" s="115" t="s">
        <v>2698</v>
      </c>
      <c r="I51" s="114" t="s">
        <v>628</v>
      </c>
      <c r="J51" s="114" t="s">
        <v>640</v>
      </c>
      <c r="K51" s="116">
        <v>83133624</v>
      </c>
      <c r="L51" s="117" t="s">
        <v>1148</v>
      </c>
      <c r="M51" s="111">
        <v>1</v>
      </c>
      <c r="N51" s="117" t="s">
        <v>27</v>
      </c>
      <c r="O51" s="117" t="s">
        <v>1148</v>
      </c>
      <c r="P51" s="80"/>
    </row>
    <row r="52" spans="1:16" s="7" customFormat="1" ht="24.75" customHeight="1" outlineLevel="1" x14ac:dyDescent="0.25">
      <c r="A52" s="136">
        <v>5</v>
      </c>
      <c r="B52" s="115" t="s">
        <v>2681</v>
      </c>
      <c r="C52" s="117" t="s">
        <v>31</v>
      </c>
      <c r="D52" s="114" t="s">
        <v>2682</v>
      </c>
      <c r="E52" s="137">
        <v>42490</v>
      </c>
      <c r="F52" s="137">
        <v>43814</v>
      </c>
      <c r="G52" s="164">
        <f t="shared" si="2"/>
        <v>44.133333333333333</v>
      </c>
      <c r="H52" s="115" t="s">
        <v>2698</v>
      </c>
      <c r="I52" s="114" t="s">
        <v>628</v>
      </c>
      <c r="J52" s="114" t="s">
        <v>643</v>
      </c>
      <c r="K52" s="116">
        <v>83133624</v>
      </c>
      <c r="L52" s="117" t="s">
        <v>1148</v>
      </c>
      <c r="M52" s="111">
        <v>1</v>
      </c>
      <c r="N52" s="117" t="s">
        <v>27</v>
      </c>
      <c r="O52" s="117" t="s">
        <v>1148</v>
      </c>
      <c r="P52" s="81"/>
    </row>
    <row r="53" spans="1:16" s="7" customFormat="1" ht="24.75" customHeight="1" outlineLevel="1" x14ac:dyDescent="0.25">
      <c r="A53" s="136">
        <v>6</v>
      </c>
      <c r="B53" s="115" t="s">
        <v>2681</v>
      </c>
      <c r="C53" s="117" t="s">
        <v>31</v>
      </c>
      <c r="D53" s="114" t="s">
        <v>2682</v>
      </c>
      <c r="E53" s="137">
        <v>42490</v>
      </c>
      <c r="F53" s="137">
        <v>43814</v>
      </c>
      <c r="G53" s="164">
        <f t="shared" si="2"/>
        <v>44.133333333333333</v>
      </c>
      <c r="H53" s="115" t="s">
        <v>2698</v>
      </c>
      <c r="I53" s="114" t="s">
        <v>628</v>
      </c>
      <c r="J53" s="114" t="s">
        <v>648</v>
      </c>
      <c r="K53" s="116">
        <v>83133624</v>
      </c>
      <c r="L53" s="117" t="s">
        <v>1148</v>
      </c>
      <c r="M53" s="111">
        <v>1</v>
      </c>
      <c r="N53" s="117" t="s">
        <v>27</v>
      </c>
      <c r="O53" s="117" t="s">
        <v>1148</v>
      </c>
      <c r="P53" s="81"/>
    </row>
    <row r="54" spans="1:16" s="7" customFormat="1" ht="24.75" customHeight="1" outlineLevel="1" x14ac:dyDescent="0.25">
      <c r="A54" s="136">
        <v>7</v>
      </c>
      <c r="B54" s="115" t="s">
        <v>2681</v>
      </c>
      <c r="C54" s="117" t="s">
        <v>31</v>
      </c>
      <c r="D54" s="114" t="s">
        <v>2682</v>
      </c>
      <c r="E54" s="137">
        <v>42490</v>
      </c>
      <c r="F54" s="137">
        <v>43814</v>
      </c>
      <c r="G54" s="164">
        <f t="shared" si="2"/>
        <v>44.133333333333333</v>
      </c>
      <c r="H54" s="115" t="s">
        <v>2698</v>
      </c>
      <c r="I54" s="114" t="s">
        <v>628</v>
      </c>
      <c r="J54" s="114" t="s">
        <v>652</v>
      </c>
      <c r="K54" s="116">
        <v>83133624</v>
      </c>
      <c r="L54" s="117" t="s">
        <v>1148</v>
      </c>
      <c r="M54" s="111">
        <v>1</v>
      </c>
      <c r="N54" s="117" t="s">
        <v>27</v>
      </c>
      <c r="O54" s="117" t="s">
        <v>1148</v>
      </c>
      <c r="P54" s="81"/>
    </row>
    <row r="55" spans="1:16" s="7" customFormat="1" ht="24.75" customHeight="1" outlineLevel="1" x14ac:dyDescent="0.25">
      <c r="A55" s="136">
        <v>8</v>
      </c>
      <c r="B55" s="115" t="s">
        <v>2681</v>
      </c>
      <c r="C55" s="117" t="s">
        <v>31</v>
      </c>
      <c r="D55" s="114" t="s">
        <v>2682</v>
      </c>
      <c r="E55" s="137">
        <v>42490</v>
      </c>
      <c r="F55" s="137">
        <v>43814</v>
      </c>
      <c r="G55" s="164">
        <f t="shared" si="2"/>
        <v>44.133333333333333</v>
      </c>
      <c r="H55" s="115" t="s">
        <v>2698</v>
      </c>
      <c r="I55" s="114" t="s">
        <v>628</v>
      </c>
      <c r="J55" s="114" t="s">
        <v>654</v>
      </c>
      <c r="K55" s="116">
        <v>83133624</v>
      </c>
      <c r="L55" s="117" t="s">
        <v>1148</v>
      </c>
      <c r="M55" s="111">
        <v>1</v>
      </c>
      <c r="N55" s="117" t="s">
        <v>27</v>
      </c>
      <c r="O55" s="117" t="s">
        <v>1148</v>
      </c>
      <c r="P55" s="81"/>
    </row>
    <row r="56" spans="1:16" s="7" customFormat="1" ht="24.75" customHeight="1" outlineLevel="1" x14ac:dyDescent="0.25">
      <c r="A56" s="136">
        <v>9</v>
      </c>
      <c r="B56" s="115" t="s">
        <v>2681</v>
      </c>
      <c r="C56" s="117" t="s">
        <v>31</v>
      </c>
      <c r="D56" s="114" t="s">
        <v>2682</v>
      </c>
      <c r="E56" s="137">
        <v>42490</v>
      </c>
      <c r="F56" s="137">
        <v>43814</v>
      </c>
      <c r="G56" s="164">
        <f t="shared" si="2"/>
        <v>44.133333333333333</v>
      </c>
      <c r="H56" s="115" t="s">
        <v>2698</v>
      </c>
      <c r="I56" s="114" t="s">
        <v>628</v>
      </c>
      <c r="J56" s="114" t="s">
        <v>395</v>
      </c>
      <c r="K56" s="116">
        <v>83133624</v>
      </c>
      <c r="L56" s="117" t="s">
        <v>1148</v>
      </c>
      <c r="M56" s="111">
        <v>1</v>
      </c>
      <c r="N56" s="117" t="s">
        <v>27</v>
      </c>
      <c r="O56" s="117" t="s">
        <v>1148</v>
      </c>
      <c r="P56" s="81"/>
    </row>
    <row r="57" spans="1:16" s="7" customFormat="1" ht="24.75" customHeight="1" outlineLevel="1" x14ac:dyDescent="0.25">
      <c r="A57" s="136">
        <v>10</v>
      </c>
      <c r="B57" s="115" t="s">
        <v>2681</v>
      </c>
      <c r="C57" s="117" t="s">
        <v>31</v>
      </c>
      <c r="D57" s="114" t="s">
        <v>2682</v>
      </c>
      <c r="E57" s="137">
        <v>42490</v>
      </c>
      <c r="F57" s="137">
        <v>43814</v>
      </c>
      <c r="G57" s="164">
        <f t="shared" si="2"/>
        <v>44.133333333333333</v>
      </c>
      <c r="H57" s="115" t="s">
        <v>2698</v>
      </c>
      <c r="I57" s="114" t="s">
        <v>628</v>
      </c>
      <c r="J57" s="114" t="s">
        <v>630</v>
      </c>
      <c r="K57" s="116">
        <v>83133624</v>
      </c>
      <c r="L57" s="117" t="s">
        <v>1148</v>
      </c>
      <c r="M57" s="111">
        <v>1</v>
      </c>
      <c r="N57" s="117" t="s">
        <v>27</v>
      </c>
      <c r="O57" s="117" t="s">
        <v>1148</v>
      </c>
      <c r="P57" s="81"/>
    </row>
    <row r="58" spans="1:16" s="7" customFormat="1" ht="24.75" customHeight="1" outlineLevel="1" x14ac:dyDescent="0.25">
      <c r="A58" s="136">
        <v>11</v>
      </c>
      <c r="B58" s="115" t="s">
        <v>2681</v>
      </c>
      <c r="C58" s="117" t="s">
        <v>31</v>
      </c>
      <c r="D58" s="114" t="s">
        <v>2682</v>
      </c>
      <c r="E58" s="137">
        <v>42490</v>
      </c>
      <c r="F58" s="137">
        <v>43814</v>
      </c>
      <c r="G58" s="164">
        <f t="shared" si="2"/>
        <v>44.133333333333333</v>
      </c>
      <c r="H58" s="115" t="s">
        <v>2698</v>
      </c>
      <c r="I58" s="114" t="s">
        <v>628</v>
      </c>
      <c r="J58" s="114" t="s">
        <v>635</v>
      </c>
      <c r="K58" s="116">
        <v>83133624</v>
      </c>
      <c r="L58" s="117" t="s">
        <v>1148</v>
      </c>
      <c r="M58" s="111">
        <v>1</v>
      </c>
      <c r="N58" s="117" t="s">
        <v>27</v>
      </c>
      <c r="O58" s="117" t="s">
        <v>1148</v>
      </c>
      <c r="P58" s="81"/>
    </row>
    <row r="59" spans="1:16" s="7" customFormat="1" ht="24.75" customHeight="1" outlineLevel="1" x14ac:dyDescent="0.25">
      <c r="A59" s="136">
        <v>12</v>
      </c>
      <c r="B59" s="115" t="s">
        <v>2681</v>
      </c>
      <c r="C59" s="117" t="s">
        <v>31</v>
      </c>
      <c r="D59" s="114" t="s">
        <v>2682</v>
      </c>
      <c r="E59" s="137">
        <v>42490</v>
      </c>
      <c r="F59" s="137">
        <v>43814</v>
      </c>
      <c r="G59" s="164">
        <f t="shared" si="2"/>
        <v>44.133333333333333</v>
      </c>
      <c r="H59" s="115" t="s">
        <v>2698</v>
      </c>
      <c r="I59" s="114" t="s">
        <v>628</v>
      </c>
      <c r="J59" s="114" t="s">
        <v>647</v>
      </c>
      <c r="K59" s="116">
        <v>83133624</v>
      </c>
      <c r="L59" s="117" t="s">
        <v>1148</v>
      </c>
      <c r="M59" s="111">
        <v>1</v>
      </c>
      <c r="N59" s="117" t="s">
        <v>27</v>
      </c>
      <c r="O59" s="117" t="s">
        <v>1148</v>
      </c>
      <c r="P59" s="81"/>
    </row>
    <row r="60" spans="1:16" s="7" customFormat="1" ht="24.75" customHeight="1" outlineLevel="1" x14ac:dyDescent="0.25">
      <c r="A60" s="136">
        <v>13</v>
      </c>
      <c r="B60" s="115" t="s">
        <v>2681</v>
      </c>
      <c r="C60" s="117" t="s">
        <v>31</v>
      </c>
      <c r="D60" s="114" t="s">
        <v>2682</v>
      </c>
      <c r="E60" s="137">
        <v>42490</v>
      </c>
      <c r="F60" s="137">
        <v>43814</v>
      </c>
      <c r="G60" s="164">
        <f t="shared" si="2"/>
        <v>44.133333333333333</v>
      </c>
      <c r="H60" s="115" t="s">
        <v>2698</v>
      </c>
      <c r="I60" s="114" t="s">
        <v>628</v>
      </c>
      <c r="J60" s="114" t="s">
        <v>658</v>
      </c>
      <c r="K60" s="116">
        <v>83133624</v>
      </c>
      <c r="L60" s="117" t="s">
        <v>1148</v>
      </c>
      <c r="M60" s="111">
        <v>1</v>
      </c>
      <c r="N60" s="117" t="s">
        <v>27</v>
      </c>
      <c r="O60" s="117" t="s">
        <v>1148</v>
      </c>
      <c r="P60" s="81"/>
    </row>
    <row r="61" spans="1:16" s="7" customFormat="1" ht="24.75" customHeight="1" outlineLevel="1" x14ac:dyDescent="0.25">
      <c r="A61" s="136">
        <v>14</v>
      </c>
      <c r="B61" s="115" t="s">
        <v>2681</v>
      </c>
      <c r="C61" s="117" t="s">
        <v>31</v>
      </c>
      <c r="D61" s="114" t="s">
        <v>2683</v>
      </c>
      <c r="E61" s="137">
        <v>43558</v>
      </c>
      <c r="F61" s="137">
        <v>43830</v>
      </c>
      <c r="G61" s="164">
        <f t="shared" si="2"/>
        <v>9.0666666666666664</v>
      </c>
      <c r="H61" s="115" t="s">
        <v>2699</v>
      </c>
      <c r="I61" s="114" t="s">
        <v>628</v>
      </c>
      <c r="J61" s="114" t="s">
        <v>649</v>
      </c>
      <c r="K61" s="116">
        <v>564413400</v>
      </c>
      <c r="L61" s="117" t="s">
        <v>1148</v>
      </c>
      <c r="M61" s="111">
        <v>1</v>
      </c>
      <c r="N61" s="117" t="s">
        <v>27</v>
      </c>
      <c r="O61" s="117" t="s">
        <v>1148</v>
      </c>
      <c r="P61" s="81"/>
    </row>
    <row r="62" spans="1:16" s="7" customFormat="1" ht="24.75" customHeight="1" outlineLevel="1" x14ac:dyDescent="0.25">
      <c r="A62" s="136">
        <v>15</v>
      </c>
      <c r="B62" s="115" t="s">
        <v>2681</v>
      </c>
      <c r="C62" s="117" t="s">
        <v>31</v>
      </c>
      <c r="D62" s="114" t="s">
        <v>2683</v>
      </c>
      <c r="E62" s="137">
        <v>43558</v>
      </c>
      <c r="F62" s="137">
        <v>43830</v>
      </c>
      <c r="G62" s="164">
        <f t="shared" si="2"/>
        <v>9.0666666666666664</v>
      </c>
      <c r="H62" s="115" t="s">
        <v>2699</v>
      </c>
      <c r="I62" s="114" t="s">
        <v>628</v>
      </c>
      <c r="J62" s="114" t="s">
        <v>632</v>
      </c>
      <c r="K62" s="116">
        <v>564413400</v>
      </c>
      <c r="L62" s="117" t="s">
        <v>1148</v>
      </c>
      <c r="M62" s="111">
        <v>1</v>
      </c>
      <c r="N62" s="117" t="s">
        <v>27</v>
      </c>
      <c r="O62" s="117" t="s">
        <v>1148</v>
      </c>
      <c r="P62" s="81"/>
    </row>
    <row r="63" spans="1:16" s="7" customFormat="1" ht="24.75" customHeight="1" outlineLevel="1" x14ac:dyDescent="0.25">
      <c r="A63" s="136">
        <v>16</v>
      </c>
      <c r="B63" s="115" t="s">
        <v>2681</v>
      </c>
      <c r="C63" s="117" t="s">
        <v>31</v>
      </c>
      <c r="D63" s="114" t="s">
        <v>2683</v>
      </c>
      <c r="E63" s="137">
        <v>43558</v>
      </c>
      <c r="F63" s="137">
        <v>43830</v>
      </c>
      <c r="G63" s="164">
        <f t="shared" si="2"/>
        <v>9.0666666666666664</v>
      </c>
      <c r="H63" s="115" t="s">
        <v>2699</v>
      </c>
      <c r="I63" s="114" t="s">
        <v>628</v>
      </c>
      <c r="J63" s="114" t="s">
        <v>645</v>
      </c>
      <c r="K63" s="116">
        <v>564413400</v>
      </c>
      <c r="L63" s="117" t="s">
        <v>1148</v>
      </c>
      <c r="M63" s="111">
        <v>1</v>
      </c>
      <c r="N63" s="117" t="s">
        <v>27</v>
      </c>
      <c r="O63" s="117" t="s">
        <v>1148</v>
      </c>
      <c r="P63" s="81"/>
    </row>
    <row r="64" spans="1:16" s="7" customFormat="1" ht="24.75" customHeight="1" outlineLevel="1" x14ac:dyDescent="0.25">
      <c r="A64" s="136">
        <v>17</v>
      </c>
      <c r="B64" s="115" t="s">
        <v>2681</v>
      </c>
      <c r="C64" s="117" t="s">
        <v>31</v>
      </c>
      <c r="D64" s="114" t="s">
        <v>2683</v>
      </c>
      <c r="E64" s="137">
        <v>43558</v>
      </c>
      <c r="F64" s="137">
        <v>43830</v>
      </c>
      <c r="G64" s="164">
        <f t="shared" si="2"/>
        <v>9.0666666666666664</v>
      </c>
      <c r="H64" s="115" t="s">
        <v>2699</v>
      </c>
      <c r="I64" s="114" t="s">
        <v>628</v>
      </c>
      <c r="J64" s="114" t="s">
        <v>636</v>
      </c>
      <c r="K64" s="116">
        <v>564413400</v>
      </c>
      <c r="L64" s="117" t="s">
        <v>1148</v>
      </c>
      <c r="M64" s="111">
        <v>1</v>
      </c>
      <c r="N64" s="117" t="s">
        <v>27</v>
      </c>
      <c r="O64" s="117" t="s">
        <v>1148</v>
      </c>
      <c r="P64" s="81"/>
    </row>
    <row r="65" spans="1:16" s="7" customFormat="1" ht="24.75" customHeight="1" outlineLevel="1" x14ac:dyDescent="0.25">
      <c r="A65" s="136">
        <v>18</v>
      </c>
      <c r="B65" s="115" t="s">
        <v>2681</v>
      </c>
      <c r="C65" s="117" t="s">
        <v>31</v>
      </c>
      <c r="D65" s="114" t="s">
        <v>2684</v>
      </c>
      <c r="E65" s="137">
        <v>43483</v>
      </c>
      <c r="F65" s="137">
        <v>43830</v>
      </c>
      <c r="G65" s="164">
        <f t="shared" si="2"/>
        <v>11.566666666666666</v>
      </c>
      <c r="H65" s="113" t="s">
        <v>2700</v>
      </c>
      <c r="I65" s="114" t="s">
        <v>628</v>
      </c>
      <c r="J65" s="114" t="s">
        <v>634</v>
      </c>
      <c r="K65" s="112">
        <v>3057426999</v>
      </c>
      <c r="L65" s="117" t="s">
        <v>1148</v>
      </c>
      <c r="M65" s="111">
        <v>1</v>
      </c>
      <c r="N65" s="117" t="s">
        <v>27</v>
      </c>
      <c r="O65" s="117" t="s">
        <v>1148</v>
      </c>
      <c r="P65" s="81"/>
    </row>
    <row r="66" spans="1:16" s="7" customFormat="1" ht="24.75" customHeight="1" outlineLevel="1" x14ac:dyDescent="0.25">
      <c r="A66" s="136">
        <v>19</v>
      </c>
      <c r="B66" s="115" t="s">
        <v>2685</v>
      </c>
      <c r="C66" s="117" t="s">
        <v>31</v>
      </c>
      <c r="D66" s="114" t="s">
        <v>2686</v>
      </c>
      <c r="E66" s="137">
        <v>42760</v>
      </c>
      <c r="F66" s="137">
        <v>43288</v>
      </c>
      <c r="G66" s="164">
        <f t="shared" si="2"/>
        <v>17.600000000000001</v>
      </c>
      <c r="H66" s="115" t="s">
        <v>2701</v>
      </c>
      <c r="I66" s="114" t="s">
        <v>628</v>
      </c>
      <c r="J66" s="114" t="s">
        <v>654</v>
      </c>
      <c r="K66" s="116">
        <v>730000000</v>
      </c>
      <c r="L66" s="117" t="s">
        <v>1148</v>
      </c>
      <c r="M66" s="111">
        <v>1</v>
      </c>
      <c r="N66" s="117" t="s">
        <v>27</v>
      </c>
      <c r="O66" s="117" t="s">
        <v>26</v>
      </c>
      <c r="P66" s="81"/>
    </row>
    <row r="67" spans="1:16" s="7" customFormat="1" ht="24.75" customHeight="1" outlineLevel="1" x14ac:dyDescent="0.25">
      <c r="A67" s="136">
        <v>20</v>
      </c>
      <c r="B67" s="115" t="s">
        <v>2687</v>
      </c>
      <c r="C67" s="117" t="s">
        <v>31</v>
      </c>
      <c r="D67" s="114" t="s">
        <v>2688</v>
      </c>
      <c r="E67" s="137">
        <v>42125</v>
      </c>
      <c r="F67" s="137">
        <v>42520</v>
      </c>
      <c r="G67" s="164">
        <f t="shared" si="2"/>
        <v>13.166666666666666</v>
      </c>
      <c r="H67" s="113" t="s">
        <v>2702</v>
      </c>
      <c r="I67" s="114" t="s">
        <v>628</v>
      </c>
      <c r="J67" s="114" t="s">
        <v>654</v>
      </c>
      <c r="K67" s="116">
        <v>134560000</v>
      </c>
      <c r="L67" s="117" t="s">
        <v>1148</v>
      </c>
      <c r="M67" s="111">
        <v>1</v>
      </c>
      <c r="N67" s="117" t="s">
        <v>27</v>
      </c>
      <c r="O67" s="117" t="s">
        <v>1148</v>
      </c>
      <c r="P67" s="81"/>
    </row>
    <row r="68" spans="1:16" s="7" customFormat="1" ht="24.75" customHeight="1" outlineLevel="1" x14ac:dyDescent="0.25">
      <c r="A68" s="135">
        <v>21</v>
      </c>
      <c r="B68" s="115" t="s">
        <v>2689</v>
      </c>
      <c r="C68" s="117" t="s">
        <v>32</v>
      </c>
      <c r="D68" s="114" t="s">
        <v>2690</v>
      </c>
      <c r="E68" s="137">
        <v>41655</v>
      </c>
      <c r="F68" s="137">
        <v>41996</v>
      </c>
      <c r="G68" s="164">
        <f t="shared" si="2"/>
        <v>11.366666666666667</v>
      </c>
      <c r="H68" s="113" t="s">
        <v>2703</v>
      </c>
      <c r="I68" s="114" t="s">
        <v>628</v>
      </c>
      <c r="J68" s="114" t="s">
        <v>654</v>
      </c>
      <c r="K68" s="116">
        <v>98000000</v>
      </c>
      <c r="L68" s="117" t="s">
        <v>1148</v>
      </c>
      <c r="M68" s="111">
        <v>1</v>
      </c>
      <c r="N68" s="117" t="s">
        <v>27</v>
      </c>
      <c r="O68" s="117" t="s">
        <v>1148</v>
      </c>
      <c r="P68" s="81"/>
    </row>
    <row r="69" spans="1:16" s="7" customFormat="1" ht="24.75" customHeight="1" outlineLevel="1" x14ac:dyDescent="0.25">
      <c r="A69" s="135">
        <v>22</v>
      </c>
      <c r="B69" s="115" t="s">
        <v>2691</v>
      </c>
      <c r="C69" s="117" t="s">
        <v>31</v>
      </c>
      <c r="D69" s="114" t="s">
        <v>2692</v>
      </c>
      <c r="E69" s="137">
        <v>43108</v>
      </c>
      <c r="F69" s="137">
        <v>43707</v>
      </c>
      <c r="G69" s="164">
        <f t="shared" si="2"/>
        <v>19.966666666666665</v>
      </c>
      <c r="H69" s="115" t="s">
        <v>2704</v>
      </c>
      <c r="I69" s="114" t="s">
        <v>628</v>
      </c>
      <c r="J69" s="114" t="s">
        <v>632</v>
      </c>
      <c r="K69" s="112">
        <v>280000000</v>
      </c>
      <c r="L69" s="117" t="s">
        <v>1148</v>
      </c>
      <c r="M69" s="111">
        <v>1</v>
      </c>
      <c r="N69" s="117" t="s">
        <v>27</v>
      </c>
      <c r="O69" s="117" t="s">
        <v>26</v>
      </c>
      <c r="P69" s="81"/>
    </row>
    <row r="70" spans="1:16" s="7" customFormat="1" ht="24.75" customHeight="1" outlineLevel="1" x14ac:dyDescent="0.25">
      <c r="A70" s="135">
        <v>23</v>
      </c>
      <c r="B70" s="115" t="s">
        <v>2689</v>
      </c>
      <c r="C70" s="117" t="s">
        <v>31</v>
      </c>
      <c r="D70" s="114" t="s">
        <v>2693</v>
      </c>
      <c r="E70" s="137">
        <v>41654</v>
      </c>
      <c r="F70" s="137">
        <v>41957</v>
      </c>
      <c r="G70" s="164">
        <f t="shared" si="2"/>
        <v>10.1</v>
      </c>
      <c r="H70" s="115" t="s">
        <v>2705</v>
      </c>
      <c r="I70" s="114" t="s">
        <v>628</v>
      </c>
      <c r="J70" s="114" t="s">
        <v>654</v>
      </c>
      <c r="K70" s="112">
        <v>180000000</v>
      </c>
      <c r="L70" s="117" t="s">
        <v>1148</v>
      </c>
      <c r="M70" s="111">
        <v>1</v>
      </c>
      <c r="N70" s="117" t="s">
        <v>27</v>
      </c>
      <c r="O70" s="117" t="s">
        <v>1148</v>
      </c>
      <c r="P70" s="81"/>
    </row>
    <row r="71" spans="1:16" s="7" customFormat="1" ht="24.75" customHeight="1" outlineLevel="1" x14ac:dyDescent="0.25">
      <c r="A71" s="135">
        <v>24</v>
      </c>
      <c r="B71" s="115" t="s">
        <v>2694</v>
      </c>
      <c r="C71" s="117" t="s">
        <v>31</v>
      </c>
      <c r="D71" s="114" t="s">
        <v>2695</v>
      </c>
      <c r="E71" s="137">
        <v>42449</v>
      </c>
      <c r="F71" s="137">
        <v>42724</v>
      </c>
      <c r="G71" s="164">
        <f t="shared" si="2"/>
        <v>9.1666666666666661</v>
      </c>
      <c r="H71" s="115" t="s">
        <v>2706</v>
      </c>
      <c r="I71" s="114" t="s">
        <v>628</v>
      </c>
      <c r="J71" s="114" t="s">
        <v>656</v>
      </c>
      <c r="K71" s="112">
        <v>380000000</v>
      </c>
      <c r="L71" s="117" t="s">
        <v>1148</v>
      </c>
      <c r="M71" s="111">
        <v>1</v>
      </c>
      <c r="N71" s="117" t="s">
        <v>27</v>
      </c>
      <c r="O71" s="117" t="s">
        <v>1148</v>
      </c>
      <c r="P71" s="81"/>
    </row>
    <row r="72" spans="1:16" s="7" customFormat="1" ht="24.75" customHeight="1" outlineLevel="1" x14ac:dyDescent="0.25">
      <c r="A72" s="136">
        <v>25</v>
      </c>
      <c r="B72" s="115" t="s">
        <v>2696</v>
      </c>
      <c r="C72" s="117" t="s">
        <v>31</v>
      </c>
      <c r="D72" s="114" t="s">
        <v>2697</v>
      </c>
      <c r="E72" s="137">
        <v>41353</v>
      </c>
      <c r="F72" s="137">
        <v>42083</v>
      </c>
      <c r="G72" s="164">
        <f t="shared" si="2"/>
        <v>24.333333333333332</v>
      </c>
      <c r="H72" s="115" t="s">
        <v>2707</v>
      </c>
      <c r="I72" s="114" t="s">
        <v>628</v>
      </c>
      <c r="J72" s="114" t="s">
        <v>632</v>
      </c>
      <c r="K72" s="116">
        <v>250000000</v>
      </c>
      <c r="L72" s="117" t="s">
        <v>1148</v>
      </c>
      <c r="M72" s="111">
        <v>1</v>
      </c>
      <c r="N72" s="117" t="s">
        <v>27</v>
      </c>
      <c r="O72" s="117" t="s">
        <v>1148</v>
      </c>
      <c r="P72" s="81"/>
    </row>
    <row r="73" spans="1:16" s="7" customFormat="1" ht="24.75" customHeight="1" outlineLevel="1" x14ac:dyDescent="0.25">
      <c r="A73" s="136">
        <v>26</v>
      </c>
      <c r="B73" s="115" t="s">
        <v>2748</v>
      </c>
      <c r="C73" s="117" t="s">
        <v>31</v>
      </c>
      <c r="D73" s="114" t="s">
        <v>2749</v>
      </c>
      <c r="E73" s="137">
        <v>42776</v>
      </c>
      <c r="F73" s="137">
        <v>43008</v>
      </c>
      <c r="G73" s="164">
        <f t="shared" si="2"/>
        <v>7.7333333333333334</v>
      </c>
      <c r="H73" s="115" t="s">
        <v>2750</v>
      </c>
      <c r="I73" s="114" t="s">
        <v>396</v>
      </c>
      <c r="J73" s="114" t="s">
        <v>882</v>
      </c>
      <c r="K73" s="116">
        <v>40000000</v>
      </c>
      <c r="L73" s="117" t="s">
        <v>2721</v>
      </c>
      <c r="M73" s="111">
        <v>1</v>
      </c>
      <c r="N73" s="117" t="s">
        <v>27</v>
      </c>
      <c r="O73" s="117" t="s">
        <v>1148</v>
      </c>
      <c r="P73" s="81"/>
    </row>
    <row r="74" spans="1:16" s="7" customFormat="1" ht="24.75" customHeight="1" outlineLevel="1" x14ac:dyDescent="0.25">
      <c r="A74" s="136">
        <v>27</v>
      </c>
      <c r="B74" s="115" t="s">
        <v>2791</v>
      </c>
      <c r="C74" s="117" t="s">
        <v>32</v>
      </c>
      <c r="D74" s="114" t="s">
        <v>2792</v>
      </c>
      <c r="E74" s="137">
        <v>42776</v>
      </c>
      <c r="F74" s="137">
        <v>43008</v>
      </c>
      <c r="G74" s="164">
        <f t="shared" si="2"/>
        <v>7.7333333333333334</v>
      </c>
      <c r="H74" s="115" t="s">
        <v>2794</v>
      </c>
      <c r="I74" s="114" t="s">
        <v>628</v>
      </c>
      <c r="J74" s="114" t="s">
        <v>634</v>
      </c>
      <c r="K74" s="116">
        <v>40000000</v>
      </c>
      <c r="L74" s="117" t="s">
        <v>1148</v>
      </c>
      <c r="M74" s="111">
        <v>1</v>
      </c>
      <c r="N74" s="117" t="s">
        <v>27</v>
      </c>
      <c r="O74" s="117" t="s">
        <v>1148</v>
      </c>
      <c r="P74" s="81"/>
    </row>
    <row r="75" spans="1:16" s="7" customFormat="1" ht="24.75" customHeight="1" outlineLevel="1" x14ac:dyDescent="0.25">
      <c r="A75" s="136">
        <v>28</v>
      </c>
      <c r="B75" s="115" t="s">
        <v>2793</v>
      </c>
      <c r="C75" s="117" t="s">
        <v>32</v>
      </c>
      <c r="D75" s="114" t="s">
        <v>2792</v>
      </c>
      <c r="E75" s="137">
        <v>42079</v>
      </c>
      <c r="F75" s="137">
        <v>42704</v>
      </c>
      <c r="G75" s="164">
        <f t="shared" si="2"/>
        <v>20.833333333333332</v>
      </c>
      <c r="H75" s="113" t="s">
        <v>2795</v>
      </c>
      <c r="I75" s="114" t="s">
        <v>628</v>
      </c>
      <c r="J75" s="114" t="s">
        <v>650</v>
      </c>
      <c r="K75" s="116">
        <v>10000000</v>
      </c>
      <c r="L75" s="117" t="s">
        <v>1148</v>
      </c>
      <c r="M75" s="111">
        <v>1</v>
      </c>
      <c r="N75" s="117" t="s">
        <v>27</v>
      </c>
      <c r="O75" s="117" t="s">
        <v>1148</v>
      </c>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11"/>
      <c r="N82" s="117"/>
      <c r="O82" s="117"/>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2708</v>
      </c>
      <c r="E114" s="137">
        <v>43882</v>
      </c>
      <c r="F114" s="137">
        <v>44196</v>
      </c>
      <c r="G114" s="164">
        <f>IF(AND(E114&lt;&gt;"",F114&lt;&gt;""),((F114-E114)/30),"")</f>
        <v>10.466666666666667</v>
      </c>
      <c r="H114" s="115" t="s">
        <v>2714</v>
      </c>
      <c r="I114" s="114" t="s">
        <v>396</v>
      </c>
      <c r="J114" s="114" t="s">
        <v>882</v>
      </c>
      <c r="K114" s="116">
        <v>2127972686</v>
      </c>
      <c r="L114" s="102">
        <f>+IF(AND(K114&gt;0,O114="Ejecución"),(K114/877802)*Tabla28[[#This Row],[% participación]],IF(AND(K114&gt;0,O114&lt;&gt;"Ejecución"),"-",""))</f>
        <v>2424.2057844479737</v>
      </c>
      <c r="M114" s="117" t="s">
        <v>1148</v>
      </c>
      <c r="N114" s="173">
        <v>1</v>
      </c>
      <c r="O114" s="169" t="s">
        <v>1150</v>
      </c>
      <c r="P114" s="80"/>
    </row>
    <row r="115" spans="1:16" s="6" customFormat="1" ht="24.75" customHeight="1" x14ac:dyDescent="0.25">
      <c r="A115" s="135">
        <v>2</v>
      </c>
      <c r="B115" s="167" t="s">
        <v>2672</v>
      </c>
      <c r="C115" s="168" t="s">
        <v>31</v>
      </c>
      <c r="D115" s="114" t="s">
        <v>2709</v>
      </c>
      <c r="E115" s="137">
        <v>43889</v>
      </c>
      <c r="F115" s="137">
        <v>44196</v>
      </c>
      <c r="G115" s="164">
        <f t="shared" ref="G115:G116" si="3">IF(AND(E115&lt;&gt;"",F115&lt;&gt;""),((F115-E115)/30),"")</f>
        <v>10.233333333333333</v>
      </c>
      <c r="H115" s="115" t="s">
        <v>2715</v>
      </c>
      <c r="I115" s="114" t="s">
        <v>396</v>
      </c>
      <c r="J115" s="114" t="s">
        <v>876</v>
      </c>
      <c r="K115" s="68">
        <v>1374431827</v>
      </c>
      <c r="L115" s="102">
        <f>+IF(AND(K115&gt;0,O115="Ejecución"),(K115/877802)*Tabla28[[#This Row],[% participación]],IF(AND(K115&gt;0,O115&lt;&gt;"Ejecución"),"-",""))</f>
        <v>1565.7652033146428</v>
      </c>
      <c r="M115" s="117" t="s">
        <v>1148</v>
      </c>
      <c r="N115" s="173">
        <v>1</v>
      </c>
      <c r="O115" s="169" t="s">
        <v>1150</v>
      </c>
      <c r="P115" s="80"/>
    </row>
    <row r="116" spans="1:16" s="6" customFormat="1" ht="24.75" customHeight="1" x14ac:dyDescent="0.25">
      <c r="A116" s="135">
        <v>3</v>
      </c>
      <c r="B116" s="167" t="s">
        <v>2672</v>
      </c>
      <c r="C116" s="168" t="s">
        <v>31</v>
      </c>
      <c r="D116" s="114" t="s">
        <v>2709</v>
      </c>
      <c r="E116" s="137">
        <v>43889</v>
      </c>
      <c r="F116" s="137">
        <v>44196</v>
      </c>
      <c r="G116" s="164">
        <f t="shared" si="3"/>
        <v>10.233333333333333</v>
      </c>
      <c r="H116" s="115" t="s">
        <v>2715</v>
      </c>
      <c r="I116" s="114" t="s">
        <v>396</v>
      </c>
      <c r="J116" s="114" t="s">
        <v>884</v>
      </c>
      <c r="K116" s="68">
        <v>1374431827</v>
      </c>
      <c r="L116" s="102">
        <f>+IF(AND(K116&gt;0,O116="Ejecución"),(K116/877802)*Tabla28[[#This Row],[% participación]],IF(AND(K116&gt;0,O116&lt;&gt;"Ejecución"),"-",""))</f>
        <v>1565.7652033146428</v>
      </c>
      <c r="M116" s="117" t="s">
        <v>1148</v>
      </c>
      <c r="N116" s="173">
        <v>1</v>
      </c>
      <c r="O116" s="169" t="s">
        <v>1150</v>
      </c>
      <c r="P116" s="80"/>
    </row>
    <row r="117" spans="1:16" s="6" customFormat="1" ht="24.75" customHeight="1" outlineLevel="1" x14ac:dyDescent="0.25">
      <c r="A117" s="135">
        <v>4</v>
      </c>
      <c r="B117" s="167" t="s">
        <v>2672</v>
      </c>
      <c r="C117" s="168" t="s">
        <v>31</v>
      </c>
      <c r="D117" s="114" t="s">
        <v>2709</v>
      </c>
      <c r="E117" s="137">
        <v>43889</v>
      </c>
      <c r="F117" s="137">
        <v>44196</v>
      </c>
      <c r="G117" s="164">
        <f t="shared" ref="G117:G159" si="4">IF(AND(E117&lt;&gt;"",F117&lt;&gt;""),((F117-E117)/30),"")</f>
        <v>10.233333333333333</v>
      </c>
      <c r="H117" s="115" t="s">
        <v>2715</v>
      </c>
      <c r="I117" s="114" t="s">
        <v>396</v>
      </c>
      <c r="J117" s="114" t="s">
        <v>882</v>
      </c>
      <c r="K117" s="68">
        <v>1374431827</v>
      </c>
      <c r="L117" s="102">
        <f>+IF(AND(K117&gt;0,O117="Ejecución"),(K117/877802)*Tabla28[[#This Row],[% participación]],IF(AND(K117&gt;0,O117&lt;&gt;"Ejecución"),"-",""))</f>
        <v>1565.7652033146428</v>
      </c>
      <c r="M117" s="117" t="s">
        <v>1148</v>
      </c>
      <c r="N117" s="173">
        <v>1</v>
      </c>
      <c r="O117" s="169" t="s">
        <v>1150</v>
      </c>
      <c r="P117" s="80"/>
    </row>
    <row r="118" spans="1:16" s="7" customFormat="1" ht="24.75" customHeight="1" outlineLevel="1" x14ac:dyDescent="0.25">
      <c r="A118" s="136">
        <v>5</v>
      </c>
      <c r="B118" s="167" t="s">
        <v>2672</v>
      </c>
      <c r="C118" s="168" t="s">
        <v>31</v>
      </c>
      <c r="D118" s="114" t="s">
        <v>2709</v>
      </c>
      <c r="E118" s="137">
        <v>43889</v>
      </c>
      <c r="F118" s="137">
        <v>44196</v>
      </c>
      <c r="G118" s="164">
        <f t="shared" si="4"/>
        <v>10.233333333333333</v>
      </c>
      <c r="H118" s="115" t="s">
        <v>2715</v>
      </c>
      <c r="I118" s="114" t="s">
        <v>396</v>
      </c>
      <c r="J118" s="114" t="s">
        <v>878</v>
      </c>
      <c r="K118" s="68">
        <v>1374431827</v>
      </c>
      <c r="L118" s="102">
        <f>+IF(AND(K118&gt;0,O118="Ejecución"),(K118/877802)*Tabla28[[#This Row],[% participación]],IF(AND(K118&gt;0,O118&lt;&gt;"Ejecución"),"-",""))</f>
        <v>1565.7652033146428</v>
      </c>
      <c r="M118" s="117" t="s">
        <v>1148</v>
      </c>
      <c r="N118" s="173">
        <v>1</v>
      </c>
      <c r="O118" s="169" t="s">
        <v>1150</v>
      </c>
      <c r="P118" s="81"/>
    </row>
    <row r="119" spans="1:16" s="7" customFormat="1" ht="24.75" customHeight="1" outlineLevel="1" x14ac:dyDescent="0.25">
      <c r="A119" s="136">
        <v>6</v>
      </c>
      <c r="B119" s="167" t="s">
        <v>2672</v>
      </c>
      <c r="C119" s="168" t="s">
        <v>31</v>
      </c>
      <c r="D119" s="114" t="s">
        <v>2710</v>
      </c>
      <c r="E119" s="137">
        <v>43889</v>
      </c>
      <c r="F119" s="137">
        <v>44196</v>
      </c>
      <c r="G119" s="164">
        <f t="shared" si="4"/>
        <v>10.233333333333333</v>
      </c>
      <c r="H119" s="115" t="s">
        <v>2716</v>
      </c>
      <c r="I119" s="114" t="s">
        <v>628</v>
      </c>
      <c r="J119" s="114" t="s">
        <v>630</v>
      </c>
      <c r="K119" s="68">
        <v>1988961791</v>
      </c>
      <c r="L119" s="102">
        <f>+IF(AND(K119&gt;0,O119="Ejecución"),(K119/877802)*Tabla28[[#This Row],[% participación]],IF(AND(K119&gt;0,O119&lt;&gt;"Ejecución"),"-",""))</f>
        <v>2265.8433120453133</v>
      </c>
      <c r="M119" s="117" t="s">
        <v>1148</v>
      </c>
      <c r="N119" s="173">
        <v>1</v>
      </c>
      <c r="O119" s="169" t="s">
        <v>1150</v>
      </c>
      <c r="P119" s="81"/>
    </row>
    <row r="120" spans="1:16" s="7" customFormat="1" ht="24.75" customHeight="1" outlineLevel="1" x14ac:dyDescent="0.25">
      <c r="A120" s="136">
        <v>7</v>
      </c>
      <c r="B120" s="167" t="s">
        <v>2672</v>
      </c>
      <c r="C120" s="168" t="s">
        <v>31</v>
      </c>
      <c r="D120" s="114" t="s">
        <v>2711</v>
      </c>
      <c r="E120" s="137">
        <v>43886</v>
      </c>
      <c r="F120" s="137">
        <v>44196</v>
      </c>
      <c r="G120" s="164">
        <f t="shared" si="4"/>
        <v>10.333333333333334</v>
      </c>
      <c r="H120" s="115" t="s">
        <v>2717</v>
      </c>
      <c r="I120" s="114" t="s">
        <v>628</v>
      </c>
      <c r="J120" s="114" t="s">
        <v>634</v>
      </c>
      <c r="K120" s="68">
        <v>4286830064</v>
      </c>
      <c r="L120" s="102">
        <f>+IF(AND(K120&gt;0,O120="Ejecución"),(K120/877802)*Tabla28[[#This Row],[% participación]],IF(AND(K120&gt;0,O120&lt;&gt;"Ejecución"),"-",""))</f>
        <v>4883.5956901442469</v>
      </c>
      <c r="M120" s="117" t="s">
        <v>1148</v>
      </c>
      <c r="N120" s="173">
        <v>1</v>
      </c>
      <c r="O120" s="169" t="s">
        <v>1150</v>
      </c>
      <c r="P120" s="81"/>
    </row>
    <row r="121" spans="1:16" s="7" customFormat="1" ht="24.75" customHeight="1" outlineLevel="1" x14ac:dyDescent="0.25">
      <c r="A121" s="136">
        <v>8</v>
      </c>
      <c r="B121" s="167" t="s">
        <v>2672</v>
      </c>
      <c r="C121" s="168" t="s">
        <v>31</v>
      </c>
      <c r="D121" s="114" t="s">
        <v>2712</v>
      </c>
      <c r="E121" s="137">
        <v>43892</v>
      </c>
      <c r="F121" s="137">
        <v>44165</v>
      </c>
      <c r="G121" s="164">
        <f t="shared" si="4"/>
        <v>9.1</v>
      </c>
      <c r="H121" s="115" t="s">
        <v>2718</v>
      </c>
      <c r="I121" s="114" t="s">
        <v>396</v>
      </c>
      <c r="J121" s="114" t="s">
        <v>884</v>
      </c>
      <c r="K121" s="68">
        <v>164607763</v>
      </c>
      <c r="L121" s="102">
        <f>+IF(AND(K121&gt;0,O121="Ejecución"),(K121/877802)*Tabla28[[#This Row],[% participación]],IF(AND(K121&gt;0,O121&lt;&gt;"Ejecución"),"-",""))</f>
        <v>187.52265658998272</v>
      </c>
      <c r="M121" s="117" t="s">
        <v>1148</v>
      </c>
      <c r="N121" s="173">
        <v>1</v>
      </c>
      <c r="O121" s="169" t="s">
        <v>1150</v>
      </c>
      <c r="P121" s="81"/>
    </row>
    <row r="122" spans="1:16" s="7" customFormat="1" ht="24.75" customHeight="1" outlineLevel="1" x14ac:dyDescent="0.25">
      <c r="A122" s="136">
        <v>9</v>
      </c>
      <c r="B122" s="167" t="s">
        <v>2672</v>
      </c>
      <c r="C122" s="168" t="s">
        <v>31</v>
      </c>
      <c r="D122" s="114" t="s">
        <v>2712</v>
      </c>
      <c r="E122" s="137">
        <v>43892</v>
      </c>
      <c r="F122" s="137">
        <v>44165</v>
      </c>
      <c r="G122" s="164">
        <f t="shared" si="4"/>
        <v>9.1</v>
      </c>
      <c r="H122" s="115" t="s">
        <v>2718</v>
      </c>
      <c r="I122" s="114" t="s">
        <v>396</v>
      </c>
      <c r="J122" s="114" t="s">
        <v>882</v>
      </c>
      <c r="K122" s="68">
        <v>164607763</v>
      </c>
      <c r="L122" s="102">
        <f>+IF(AND(K122&gt;0,O122="Ejecución"),(K122/877802)*Tabla28[[#This Row],[% participación]],IF(AND(K122&gt;0,O122&lt;&gt;"Ejecución"),"-",""))</f>
        <v>187.52265658998272</v>
      </c>
      <c r="M122" s="117" t="s">
        <v>1148</v>
      </c>
      <c r="N122" s="173">
        <v>1</v>
      </c>
      <c r="O122" s="169" t="s">
        <v>1150</v>
      </c>
      <c r="P122" s="81"/>
    </row>
    <row r="123" spans="1:16" s="7" customFormat="1" ht="24.75" customHeight="1" outlineLevel="1" x14ac:dyDescent="0.25">
      <c r="A123" s="136">
        <v>10</v>
      </c>
      <c r="B123" s="167" t="s">
        <v>2672</v>
      </c>
      <c r="C123" s="168" t="s">
        <v>31</v>
      </c>
      <c r="D123" s="114" t="s">
        <v>2712</v>
      </c>
      <c r="E123" s="137">
        <v>43892</v>
      </c>
      <c r="F123" s="137">
        <v>44165</v>
      </c>
      <c r="G123" s="164">
        <f t="shared" si="4"/>
        <v>9.1</v>
      </c>
      <c r="H123" s="115" t="s">
        <v>2718</v>
      </c>
      <c r="I123" s="114" t="s">
        <v>396</v>
      </c>
      <c r="J123" s="114" t="s">
        <v>876</v>
      </c>
      <c r="K123" s="68">
        <v>164607763</v>
      </c>
      <c r="L123" s="102">
        <f>+IF(AND(K123&gt;0,O123="Ejecución"),(K123/877802)*Tabla28[[#This Row],[% participación]],IF(AND(K123&gt;0,O123&lt;&gt;"Ejecución"),"-",""))</f>
        <v>187.52265658998272</v>
      </c>
      <c r="M123" s="117" t="s">
        <v>1148</v>
      </c>
      <c r="N123" s="173">
        <v>1</v>
      </c>
      <c r="O123" s="169" t="s">
        <v>1150</v>
      </c>
      <c r="P123" s="81"/>
    </row>
    <row r="124" spans="1:16" s="7" customFormat="1" ht="24.75" customHeight="1" outlineLevel="1" x14ac:dyDescent="0.25">
      <c r="A124" s="136">
        <v>11</v>
      </c>
      <c r="B124" s="167" t="s">
        <v>2672</v>
      </c>
      <c r="C124" s="168" t="s">
        <v>31</v>
      </c>
      <c r="D124" s="114" t="s">
        <v>2712</v>
      </c>
      <c r="E124" s="137">
        <v>43892</v>
      </c>
      <c r="F124" s="137">
        <v>44165</v>
      </c>
      <c r="G124" s="164">
        <f t="shared" si="4"/>
        <v>9.1</v>
      </c>
      <c r="H124" s="115" t="s">
        <v>2718</v>
      </c>
      <c r="I124" s="114" t="s">
        <v>396</v>
      </c>
      <c r="J124" s="114" t="s">
        <v>878</v>
      </c>
      <c r="K124" s="68">
        <v>164607763</v>
      </c>
      <c r="L124" s="102">
        <f>+IF(AND(K124&gt;0,O124="Ejecución"),(K124/877802)*Tabla28[[#This Row],[% participación]],IF(AND(K124&gt;0,O124&lt;&gt;"Ejecución"),"-",""))</f>
        <v>187.52265658998272</v>
      </c>
      <c r="M124" s="117" t="s">
        <v>1148</v>
      </c>
      <c r="N124" s="173">
        <v>1</v>
      </c>
      <c r="O124" s="169" t="s">
        <v>1150</v>
      </c>
      <c r="P124" s="81"/>
    </row>
    <row r="125" spans="1:16" s="7" customFormat="1" ht="24.75" customHeight="1" outlineLevel="1" x14ac:dyDescent="0.25">
      <c r="A125" s="136">
        <v>12</v>
      </c>
      <c r="B125" s="167" t="s">
        <v>2672</v>
      </c>
      <c r="C125" s="168" t="s">
        <v>31</v>
      </c>
      <c r="D125" s="114" t="s">
        <v>2713</v>
      </c>
      <c r="E125" s="137">
        <v>43850</v>
      </c>
      <c r="F125" s="137">
        <v>43963</v>
      </c>
      <c r="G125" s="164">
        <f t="shared" si="4"/>
        <v>3.7666666666666666</v>
      </c>
      <c r="H125" s="115" t="s">
        <v>2719</v>
      </c>
      <c r="I125" s="114" t="s">
        <v>628</v>
      </c>
      <c r="J125" s="114" t="s">
        <v>629</v>
      </c>
      <c r="K125" s="68">
        <v>436081632</v>
      </c>
      <c r="L125" s="102">
        <f>+IF(AND(K125&gt;0,O125="Ejecución"),(K125/877802)*Tabla28[[#This Row],[% participación]],IF(AND(K125&gt;0,O125&lt;&gt;"Ejecución"),"-",""))</f>
        <v>496.78815040293824</v>
      </c>
      <c r="M125" s="117" t="s">
        <v>1148</v>
      </c>
      <c r="N125" s="173">
        <v>1</v>
      </c>
      <c r="O125" s="169" t="s">
        <v>1150</v>
      </c>
      <c r="P125" s="81"/>
    </row>
    <row r="126" spans="1:16" s="7" customFormat="1" ht="24.75" customHeight="1" outlineLevel="1" x14ac:dyDescent="0.25">
      <c r="A126" s="136">
        <v>13</v>
      </c>
      <c r="B126" s="167" t="s">
        <v>2672</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ref="N126:N160" si="5">+IF(M126="No",1,IF(M126="Si","Ingrese %",""))</f>
        <v/>
      </c>
      <c r="O126" s="169" t="s">
        <v>1150</v>
      </c>
      <c r="P126" s="81"/>
    </row>
    <row r="127" spans="1:16" s="7" customFormat="1" ht="24.75" customHeight="1" outlineLevel="1" x14ac:dyDescent="0.25">
      <c r="A127" s="136">
        <v>14</v>
      </c>
      <c r="B127" s="167" t="s">
        <v>2672</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2672</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2672</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2672</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2672</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2672</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2672</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2672</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2672</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2672</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2672</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2672</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2672</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2721</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2671</v>
      </c>
      <c r="C179" s="240"/>
      <c r="D179" s="240"/>
      <c r="E179" s="24">
        <v>0.02</v>
      </c>
      <c r="F179" s="170">
        <v>1.4999999999999999E-2</v>
      </c>
      <c r="G179" s="171">
        <f>IF(F179&gt;0,SUM(E179+F179),"")</f>
        <v>3.5000000000000003E-2</v>
      </c>
      <c r="H179" s="5"/>
      <c r="I179" s="245" t="s">
        <v>2675</v>
      </c>
      <c r="J179" s="246"/>
      <c r="K179" s="246"/>
      <c r="L179" s="247"/>
      <c r="M179" s="170">
        <v>2.5000000000000001E-2</v>
      </c>
      <c r="O179" s="8"/>
      <c r="Q179" s="19"/>
      <c r="R179" s="171">
        <f>IF(M179&gt;0,SUM(S179+M179),"")</f>
        <v>4.4999999999999998E-2</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93" t="s">
        <v>2633</v>
      </c>
      <c r="E185" s="96">
        <f>+(C185*SUM(K20:K35))</f>
        <v>115640143.08000001</v>
      </c>
      <c r="F185" s="94"/>
      <c r="G185" s="95"/>
      <c r="H185" s="90"/>
      <c r="I185" s="92" t="s">
        <v>2632</v>
      </c>
      <c r="J185" s="176">
        <f>M179</f>
        <v>2.5000000000000001E-2</v>
      </c>
      <c r="K185" s="241" t="s">
        <v>2633</v>
      </c>
      <c r="L185" s="241"/>
      <c r="M185" s="96">
        <f>+J185*K20</f>
        <v>82600102.200000003</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26" t="s">
        <v>24</v>
      </c>
      <c r="J192" s="5" t="s">
        <v>2642</v>
      </c>
      <c r="K192" s="5"/>
      <c r="M192" s="5"/>
      <c r="N192" s="5"/>
      <c r="O192" s="8"/>
      <c r="Q192" s="146"/>
      <c r="R192" s="147"/>
      <c r="S192" s="147"/>
      <c r="T192" s="146"/>
    </row>
    <row r="193" spans="1:18" x14ac:dyDescent="0.25">
      <c r="A193" s="9"/>
      <c r="C193" s="118">
        <v>42510</v>
      </c>
      <c r="D193" s="5"/>
      <c r="E193" s="119">
        <v>588</v>
      </c>
      <c r="F193" s="5"/>
      <c r="G193" s="5"/>
      <c r="H193" s="139" t="s">
        <v>2722</v>
      </c>
      <c r="J193" s="5"/>
      <c r="K193" s="120">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2723</v>
      </c>
      <c r="J211" s="27" t="s">
        <v>2627</v>
      </c>
      <c r="K211" s="140" t="s">
        <v>2723</v>
      </c>
      <c r="L211" s="21"/>
      <c r="M211" s="21"/>
      <c r="N211" s="21"/>
      <c r="O211" s="8"/>
    </row>
    <row r="212" spans="1:15" x14ac:dyDescent="0.25">
      <c r="A212" s="9"/>
      <c r="B212" s="27" t="s">
        <v>2624</v>
      </c>
      <c r="C212" s="139" t="s">
        <v>2722</v>
      </c>
      <c r="D212" s="21"/>
      <c r="G212" s="27" t="s">
        <v>2626</v>
      </c>
      <c r="H212" s="140" t="s">
        <v>2725</v>
      </c>
      <c r="J212" s="27" t="s">
        <v>2628</v>
      </c>
      <c r="K212" s="13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row r="216" spans="1:15" hidden="1" x14ac:dyDescent="0.25"/>
    <row r="217" spans="1:15" hidden="1" x14ac:dyDescent="0.25"/>
    <row r="218" spans="1:15" hidden="1" x14ac:dyDescent="0.25"/>
    <row r="219" spans="1:15" hidden="1" x14ac:dyDescent="0.25"/>
    <row r="220" spans="1:15" hidden="1" x14ac:dyDescent="0.25"/>
    <row r="221" spans="1:15" hidden="1" x14ac:dyDescent="0.25"/>
    <row r="222" spans="1:15" hidden="1" x14ac:dyDescent="0.25"/>
    <row r="223" spans="1:15" hidden="1" x14ac:dyDescent="0.25"/>
    <row r="224" spans="1:15" hidden="1" x14ac:dyDescent="0.25"/>
    <row r="225" hidden="1" x14ac:dyDescent="0.25"/>
    <row r="226" hidden="1" x14ac:dyDescent="0.25"/>
    <row r="227" hidden="1" x14ac:dyDescent="0.25"/>
    <row r="228" hidden="1" x14ac:dyDescent="0.25"/>
    <row r="229" hidden="1" x14ac:dyDescent="0.25"/>
    <row r="230" hidden="1" x14ac:dyDescent="0.25"/>
    <row r="231" hidden="1"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31"/>
  <sheetViews>
    <sheetView showGridLines="0" zoomScale="85" zoomScaleNormal="85" zoomScaleSheetLayoutView="40" zoomScalePageLayoutView="40" workbookViewId="0">
      <selection activeCell="K36" sqref="K3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44194.659314004632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59" t="str">
        <f>HYPERLINK("#Integrante_2!A109","CAPACIDAD RESIDUAL")</f>
        <v>CAPACIDAD RESIDUAL</v>
      </c>
      <c r="F8" s="260"/>
      <c r="G8" s="261"/>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59" t="str">
        <f>HYPERLINK("#Integrante_2!A162","TALENTO HUMANO")</f>
        <v>TALENTO HUMANO</v>
      </c>
      <c r="F9" s="260"/>
      <c r="G9" s="261"/>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59" t="str">
        <f>HYPERLINK("#Integrante_2!F162","INFRAESTRUCTURA")</f>
        <v>INFRAESTRUCTURA</v>
      </c>
      <c r="F10" s="260"/>
      <c r="G10" s="261"/>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2808</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892301280</v>
      </c>
      <c r="C20" s="5"/>
      <c r="D20" s="160"/>
      <c r="E20" s="152" t="s">
        <v>2670</v>
      </c>
      <c r="F20" s="186" t="s">
        <v>2747</v>
      </c>
      <c r="G20" s="5"/>
      <c r="H20" s="262"/>
      <c r="I20" s="141" t="s">
        <v>459</v>
      </c>
      <c r="J20" s="142" t="s">
        <v>463</v>
      </c>
      <c r="K20" s="143">
        <v>3304004088</v>
      </c>
      <c r="L20" s="144">
        <v>44194</v>
      </c>
      <c r="M20" s="144">
        <v>44561</v>
      </c>
      <c r="N20" s="127">
        <f>+(M20-L20)/30</f>
        <v>12.233333333333333</v>
      </c>
      <c r="O20" s="130"/>
      <c r="U20" s="126"/>
      <c r="V20" s="106">
        <f ca="1">NOW()</f>
        <v>44194.659314004632</v>
      </c>
      <c r="W20" s="106">
        <f ca="1">NOW()</f>
        <v>44194.659314004632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DE PADRES DE FAMILIA DEL HOGAR INFANTIL GUTAPURI</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2807</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2726</v>
      </c>
      <c r="E48" s="137">
        <v>41247</v>
      </c>
      <c r="F48" s="137">
        <v>41851</v>
      </c>
      <c r="G48" s="164">
        <f>IF(AND(E48&lt;&gt;"",F48&lt;&gt;""),((F48-E48)/30),"")</f>
        <v>20.133333333333333</v>
      </c>
      <c r="H48" s="115" t="s">
        <v>2736</v>
      </c>
      <c r="I48" s="114" t="s">
        <v>459</v>
      </c>
      <c r="J48" s="114" t="s">
        <v>461</v>
      </c>
      <c r="K48" s="116">
        <v>708898400</v>
      </c>
      <c r="L48" s="117" t="s">
        <v>1148</v>
      </c>
      <c r="M48" s="173">
        <v>1</v>
      </c>
      <c r="N48" s="117" t="s">
        <v>1151</v>
      </c>
      <c r="O48" s="117" t="s">
        <v>26</v>
      </c>
      <c r="P48" s="80"/>
    </row>
    <row r="49" spans="1:16" s="6" customFormat="1" ht="24.75" customHeight="1" x14ac:dyDescent="0.25">
      <c r="A49" s="135">
        <v>2</v>
      </c>
      <c r="B49" s="115" t="s">
        <v>2672</v>
      </c>
      <c r="C49" s="117" t="s">
        <v>31</v>
      </c>
      <c r="D49" s="114" t="s">
        <v>2727</v>
      </c>
      <c r="E49" s="137">
        <v>41838</v>
      </c>
      <c r="F49" s="137">
        <v>41943</v>
      </c>
      <c r="G49" s="164">
        <f t="shared" ref="G49:G107" si="1">IF(AND(E49&lt;&gt;"",F49&lt;&gt;""),((F49-E49)/30),"")</f>
        <v>3.5</v>
      </c>
      <c r="H49" s="115" t="s">
        <v>2736</v>
      </c>
      <c r="I49" s="114" t="s">
        <v>459</v>
      </c>
      <c r="J49" s="114" t="s">
        <v>461</v>
      </c>
      <c r="K49" s="116">
        <v>185769000</v>
      </c>
      <c r="L49" s="117" t="s">
        <v>1148</v>
      </c>
      <c r="M49" s="173">
        <v>1</v>
      </c>
      <c r="N49" s="117" t="s">
        <v>1151</v>
      </c>
      <c r="O49" s="117" t="s">
        <v>26</v>
      </c>
      <c r="P49" s="80"/>
    </row>
    <row r="50" spans="1:16" s="6" customFormat="1" ht="24.75" customHeight="1" x14ac:dyDescent="0.25">
      <c r="A50" s="135">
        <v>3</v>
      </c>
      <c r="B50" s="115" t="s">
        <v>2672</v>
      </c>
      <c r="C50" s="117" t="s">
        <v>31</v>
      </c>
      <c r="D50" s="114" t="s">
        <v>2728</v>
      </c>
      <c r="E50" s="137">
        <v>41941</v>
      </c>
      <c r="F50" s="137">
        <v>42004</v>
      </c>
      <c r="G50" s="164">
        <f t="shared" si="1"/>
        <v>2.1</v>
      </c>
      <c r="H50" s="115" t="s">
        <v>2736</v>
      </c>
      <c r="I50" s="114" t="s">
        <v>459</v>
      </c>
      <c r="J50" s="114" t="s">
        <v>461</v>
      </c>
      <c r="K50" s="116">
        <v>95338750</v>
      </c>
      <c r="L50" s="117" t="s">
        <v>1148</v>
      </c>
      <c r="M50" s="173">
        <v>1</v>
      </c>
      <c r="N50" s="117" t="s">
        <v>1151</v>
      </c>
      <c r="O50" s="117" t="s">
        <v>26</v>
      </c>
      <c r="P50" s="80"/>
    </row>
    <row r="51" spans="1:16" s="6" customFormat="1" ht="24.75" customHeight="1" outlineLevel="1" x14ac:dyDescent="0.25">
      <c r="A51" s="135">
        <v>4</v>
      </c>
      <c r="B51" s="115" t="s">
        <v>2672</v>
      </c>
      <c r="C51" s="117" t="s">
        <v>31</v>
      </c>
      <c r="D51" s="114" t="s">
        <v>2729</v>
      </c>
      <c r="E51" s="137">
        <v>41989</v>
      </c>
      <c r="F51" s="137">
        <v>42369</v>
      </c>
      <c r="G51" s="164">
        <f t="shared" si="1"/>
        <v>12.666666666666666</v>
      </c>
      <c r="H51" s="115" t="s">
        <v>2736</v>
      </c>
      <c r="I51" s="114" t="s">
        <v>459</v>
      </c>
      <c r="J51" s="114" t="s">
        <v>461</v>
      </c>
      <c r="K51" s="116">
        <v>705863660</v>
      </c>
      <c r="L51" s="117" t="s">
        <v>1148</v>
      </c>
      <c r="M51" s="173">
        <v>1</v>
      </c>
      <c r="N51" s="117" t="s">
        <v>1151</v>
      </c>
      <c r="O51" s="117" t="s">
        <v>26</v>
      </c>
      <c r="P51" s="80"/>
    </row>
    <row r="52" spans="1:16" s="7" customFormat="1" ht="24.75" customHeight="1" outlineLevel="1" x14ac:dyDescent="0.25">
      <c r="A52" s="136">
        <v>5</v>
      </c>
      <c r="B52" s="115" t="s">
        <v>2672</v>
      </c>
      <c r="C52" s="117" t="s">
        <v>31</v>
      </c>
      <c r="D52" s="114" t="s">
        <v>2730</v>
      </c>
      <c r="E52" s="137">
        <v>42395</v>
      </c>
      <c r="F52" s="137">
        <v>42674</v>
      </c>
      <c r="G52" s="164">
        <f t="shared" si="1"/>
        <v>9.3000000000000007</v>
      </c>
      <c r="H52" s="113" t="s">
        <v>2737</v>
      </c>
      <c r="I52" s="114" t="s">
        <v>459</v>
      </c>
      <c r="J52" s="114" t="s">
        <v>461</v>
      </c>
      <c r="K52" s="116">
        <v>1121061630</v>
      </c>
      <c r="L52" s="117" t="s">
        <v>1148</v>
      </c>
      <c r="M52" s="173">
        <v>1</v>
      </c>
      <c r="N52" s="117" t="s">
        <v>1151</v>
      </c>
      <c r="O52" s="117" t="s">
        <v>26</v>
      </c>
      <c r="P52" s="81"/>
    </row>
    <row r="53" spans="1:16" s="7" customFormat="1" ht="24.75" customHeight="1" outlineLevel="1" x14ac:dyDescent="0.25">
      <c r="A53" s="136">
        <v>6</v>
      </c>
      <c r="B53" s="115" t="s">
        <v>2672</v>
      </c>
      <c r="C53" s="117" t="s">
        <v>31</v>
      </c>
      <c r="D53" s="114" t="s">
        <v>2731</v>
      </c>
      <c r="E53" s="137">
        <v>42661</v>
      </c>
      <c r="F53" s="137">
        <v>42719</v>
      </c>
      <c r="G53" s="164">
        <f t="shared" si="1"/>
        <v>1.9333333333333333</v>
      </c>
      <c r="H53" s="113" t="s">
        <v>2738</v>
      </c>
      <c r="I53" s="114" t="s">
        <v>459</v>
      </c>
      <c r="J53" s="114" t="s">
        <v>461</v>
      </c>
      <c r="K53" s="116">
        <v>593835</v>
      </c>
      <c r="L53" s="117" t="s">
        <v>1148</v>
      </c>
      <c r="M53" s="173">
        <v>1</v>
      </c>
      <c r="N53" s="117" t="s">
        <v>1151</v>
      </c>
      <c r="O53" s="117" t="s">
        <v>26</v>
      </c>
      <c r="P53" s="81"/>
    </row>
    <row r="54" spans="1:16" s="7" customFormat="1" ht="24.75" customHeight="1" outlineLevel="1" x14ac:dyDescent="0.25">
      <c r="A54" s="136">
        <v>7</v>
      </c>
      <c r="B54" s="115" t="s">
        <v>2672</v>
      </c>
      <c r="C54" s="117" t="s">
        <v>31</v>
      </c>
      <c r="D54" s="114" t="s">
        <v>2732</v>
      </c>
      <c r="E54" s="137">
        <v>42709</v>
      </c>
      <c r="F54" s="137">
        <v>43084</v>
      </c>
      <c r="G54" s="164">
        <f t="shared" si="1"/>
        <v>12.5</v>
      </c>
      <c r="H54" s="113" t="s">
        <v>2738</v>
      </c>
      <c r="I54" s="114" t="s">
        <v>459</v>
      </c>
      <c r="J54" s="114" t="s">
        <v>461</v>
      </c>
      <c r="K54" s="112">
        <v>2020270860</v>
      </c>
      <c r="L54" s="117" t="s">
        <v>1148</v>
      </c>
      <c r="M54" s="173">
        <v>1</v>
      </c>
      <c r="N54" s="117" t="s">
        <v>1151</v>
      </c>
      <c r="O54" s="117" t="s">
        <v>26</v>
      </c>
      <c r="P54" s="81"/>
    </row>
    <row r="55" spans="1:16" s="7" customFormat="1" ht="24.75" customHeight="1" outlineLevel="1" x14ac:dyDescent="0.25">
      <c r="A55" s="136">
        <v>8</v>
      </c>
      <c r="B55" s="115" t="s">
        <v>2672</v>
      </c>
      <c r="C55" s="117" t="s">
        <v>31</v>
      </c>
      <c r="D55" s="114" t="s">
        <v>2733</v>
      </c>
      <c r="E55" s="137">
        <v>43068</v>
      </c>
      <c r="F55" s="137">
        <v>43312</v>
      </c>
      <c r="G55" s="164">
        <f t="shared" si="1"/>
        <v>8.1333333333333329</v>
      </c>
      <c r="H55" s="115" t="s">
        <v>2739</v>
      </c>
      <c r="I55" s="114" t="s">
        <v>459</v>
      </c>
      <c r="J55" s="114" t="s">
        <v>461</v>
      </c>
      <c r="K55" s="112">
        <v>762184548</v>
      </c>
      <c r="L55" s="117" t="s">
        <v>1148</v>
      </c>
      <c r="M55" s="173">
        <v>1</v>
      </c>
      <c r="N55" s="117" t="s">
        <v>1151</v>
      </c>
      <c r="O55" s="117" t="s">
        <v>26</v>
      </c>
      <c r="P55" s="81"/>
    </row>
    <row r="56" spans="1:16" s="7" customFormat="1" ht="24.75" customHeight="1" outlineLevel="1" x14ac:dyDescent="0.25">
      <c r="A56" s="136">
        <v>9</v>
      </c>
      <c r="B56" s="115" t="s">
        <v>2672</v>
      </c>
      <c r="C56" s="117" t="s">
        <v>31</v>
      </c>
      <c r="D56" s="114" t="s">
        <v>2734</v>
      </c>
      <c r="E56" s="137">
        <v>43392</v>
      </c>
      <c r="F56" s="137">
        <v>43434</v>
      </c>
      <c r="G56" s="164">
        <f t="shared" si="1"/>
        <v>1.4</v>
      </c>
      <c r="H56" s="115" t="s">
        <v>2739</v>
      </c>
      <c r="I56" s="114" t="s">
        <v>459</v>
      </c>
      <c r="J56" s="114" t="s">
        <v>461</v>
      </c>
      <c r="K56" s="112">
        <v>86940349</v>
      </c>
      <c r="L56" s="117" t="s">
        <v>1148</v>
      </c>
      <c r="M56" s="173">
        <v>1</v>
      </c>
      <c r="N56" s="117" t="s">
        <v>1151</v>
      </c>
      <c r="O56" s="117" t="s">
        <v>26</v>
      </c>
      <c r="P56" s="81"/>
    </row>
    <row r="57" spans="1:16" s="7" customFormat="1" ht="24.75" customHeight="1" outlineLevel="1" x14ac:dyDescent="0.25">
      <c r="A57" s="136">
        <v>10</v>
      </c>
      <c r="B57" s="115" t="s">
        <v>2672</v>
      </c>
      <c r="C57" s="117" t="s">
        <v>31</v>
      </c>
      <c r="D57" s="114" t="s">
        <v>2735</v>
      </c>
      <c r="E57" s="137">
        <v>43482</v>
      </c>
      <c r="F57" s="137">
        <v>43738</v>
      </c>
      <c r="G57" s="164">
        <f t="shared" si="1"/>
        <v>8.5333333333333332</v>
      </c>
      <c r="H57" s="115" t="s">
        <v>2740</v>
      </c>
      <c r="I57" s="114" t="s">
        <v>459</v>
      </c>
      <c r="J57" s="114" t="s">
        <v>461</v>
      </c>
      <c r="K57" s="116">
        <v>881689540</v>
      </c>
      <c r="L57" s="117" t="s">
        <v>1148</v>
      </c>
      <c r="M57" s="173">
        <v>1</v>
      </c>
      <c r="N57" s="117" t="s">
        <v>1151</v>
      </c>
      <c r="O57" s="117" t="s">
        <v>26</v>
      </c>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3"/>
      <c r="I66" s="114"/>
      <c r="J66" s="114"/>
      <c r="K66" s="112"/>
      <c r="L66" s="117"/>
      <c r="M66" s="173"/>
      <c r="N66" s="117"/>
      <c r="O66" s="117"/>
      <c r="P66" s="81"/>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3"/>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3"/>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2741</v>
      </c>
      <c r="E114" s="137">
        <v>43892</v>
      </c>
      <c r="F114" s="137">
        <v>44196</v>
      </c>
      <c r="G114" s="164">
        <f>IF(AND(E114&lt;&gt;"",F114&lt;&gt;""),((F114-E114)/30),"")</f>
        <v>10.133333333333333</v>
      </c>
      <c r="H114" s="115" t="s">
        <v>2742</v>
      </c>
      <c r="I114" s="114" t="s">
        <v>459</v>
      </c>
      <c r="J114" s="114" t="s">
        <v>461</v>
      </c>
      <c r="K114" s="116">
        <v>992101921</v>
      </c>
      <c r="L114" s="102">
        <f>+IF(AND(K114&gt;0,O114="Ejecución"),(K114/877802)*Tabla283[[#This Row],[% participación]],IF(AND(K114&gt;0,O114&lt;&gt;"Ejecución"),"-",""))</f>
        <v>1130.2115066951317</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+IF(AND(K115&gt;0,O115="Ejecución"),(K115/877802)*Tabla283[[#This Row],[% participación]],IF(AND(K115&gt;0,O115&lt;&gt;"Ejecución"),"-",""))</f>
        <v/>
      </c>
      <c r="M115" s="117"/>
      <c r="N115" s="173"/>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+IF(AND(K116&gt;0,O116="Ejecución"),(K116/877802)*Tabla283[[#This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+IF(AND(K117&gt;0,O117="Ejecución"),(K117/877802)*Tabla283[[#This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+IF(AND(K118&gt;0,O118="Ejecución"),(K118/877802)*Tabla283[[#This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+IF(AND(K119&gt;0,O119="Ejecución"),(K119/877802)*Tabla283[[#This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+IF(AND(K120&gt;0,O120="Ejecución"),(K120/877802)*Tabla283[[#This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+IF(AND(K121&gt;0,O121="Ejecución"),(K121/877802)*Tabla283[[#This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+IF(AND(K122&gt;0,O122="Ejecución"),(K122/877802)*Tabla283[[#This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+IF(AND(K123&gt;0,O123="Ejecución"),(K123/877802)*Tabla283[[#This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+IF(AND(K124&gt;0,O124="Ejecución"),(K124/877802)*Tabla283[[#This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+IF(AND(K125&gt;0,O125="Ejecución"),(K125/877802)*Tabla283[[#This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+IF(AND(K126&gt;0,O126="Ejecución"),(K126/877802)*Tabla283[[#This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+IF(AND(K127&gt;0,O127="Ejecución"),(K127/877802)*Tabla283[[#This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+IF(AND(K128&gt;0,O128="Ejecución"),(K128/877802)*Tabla283[[#This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+IF(AND(K129&gt;0,O129="Ejecución"),(K129/877802)*Tabla283[[#This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+IF(AND(K130&gt;0,O130="Ejecución"),(K130/877802)*Tabla283[[#This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+IF(AND(K131&gt;0,O131="Ejecución"),(K131/877802)*Tabla283[[#This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+IF(AND(K132&gt;0,O132="Ejecución"),(K132/877802)*Tabla283[[#This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+IF(AND(K133&gt;0,O133="Ejecución"),(K133/877802)*Tabla283[[#This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+IF(AND(K134&gt;0,O134="Ejecución"),(K134/877802)*Tabla283[[#This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+IF(AND(K135&gt;0,O135="Ejecución"),(K135/877802)*Tabla283[[#This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+IF(AND(K136&gt;0,O136="Ejecución"),(K136/877802)*Tabla283[[#This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+IF(AND(K137&gt;0,O137="Ejecución"),(K137/877802)*Tabla283[[#This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+IF(AND(K138&gt;0,O138="Ejecución"),(K138/877802)*Tabla283[[#This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+IF(AND(K139&gt;0,O139="Ejecución"),(K139/877802)*Tabla283[[#This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+IF(AND(K140&gt;0,O140="Ejecución"),(K140/877802)*Tabla283[[#This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+IF(AND(K141&gt;0,O141="Ejecución"),(K141/877802)*Tabla283[[#This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+IF(AND(K142&gt;0,O142="Ejecución"),(K142/877802)*Tabla283[[#This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+IF(AND(K143&gt;0,O143="Ejecución"),(K143/877802)*Tabla283[[#This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+IF(AND(K144&gt;0,O144="Ejecución"),(K144/877802)*Tabla283[[#This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+IF(AND(K145&gt;0,O145="Ejecución"),(K145/877802)*Tabla283[[#This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+IF(AND(K146&gt;0,O146="Ejecución"),(K146/877802)*Tabla283[[#This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+IF(AND(K147&gt;0,O147="Ejecución"),(K147/877802)*Tabla283[[#This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+IF(AND(K148&gt;0,O148="Ejecución"),(K148/877802)*Tabla283[[#This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+IF(AND(K149&gt;0,O149="Ejecución"),(K149/877802)*Tabla283[[#This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+IF(AND(K150&gt;0,O150="Ejecución"),(K150/877802)*Tabla283[[#This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+IF(AND(K151&gt;0,O151="Ejecución"),(K151/877802)*Tabla283[[#This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+IF(AND(K152&gt;0,O152="Ejecución"),(K152/877802)*Tabla283[[#This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+IF(AND(K153&gt;0,O153="Ejecución"),(K153/877802)*Tabla283[[#This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+IF(AND(K154&gt;0,O154="Ejecución"),(K154/877802)*Tabla283[[#This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+IF(AND(K155&gt;0,O155="Ejecución"),(K155/877802)*Tabla283[[#This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+IF(AND(K156&gt;0,O156="Ejecución"),(K156/877802)*Tabla283[[#This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+IF(AND(K157&gt;0,O157="Ejecución"),(K157/877802)*Tabla283[[#This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+IF(AND(K158&gt;0,O158="Ejecución"),(K158/877802)*Tabla283[[#This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+IF(AND(K159&gt;0,O159="Ejecución"),(K159/877802)*Tabla283[[#This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+IF(AND(K160&gt;0,O160="Ejecución"),(K160/877802)*Tabla283[[#This Row],[% participación]],IF(AND(K160&gt;0,O160&lt;&gt;"Ejecución"),"-",""))</f>
        <v/>
      </c>
      <c r="M160" s="117"/>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2721</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t="s">
        <v>2622</v>
      </c>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v>1.4999999999999999E-2</v>
      </c>
      <c r="G179" s="171">
        <f>IF(F179&gt;0,SUM(E179+F179),"")</f>
        <v>3.5000000000000003E-2</v>
      </c>
      <c r="H179" s="5"/>
      <c r="I179" s="237" t="s">
        <v>2675</v>
      </c>
      <c r="J179" s="238"/>
      <c r="K179" s="238"/>
      <c r="L179" s="239"/>
      <c r="M179" s="170">
        <v>2.5000000000000001E-2</v>
      </c>
      <c r="O179" s="8"/>
      <c r="Q179" s="19"/>
      <c r="R179" s="19"/>
      <c r="S179" s="171">
        <f>IF(M179&gt;0,SUM(L179+M179),"")</f>
        <v>2.5000000000000001E-2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115640143.08000001</v>
      </c>
      <c r="F185" s="94"/>
      <c r="G185" s="95"/>
      <c r="H185" s="90"/>
      <c r="I185" s="92" t="s">
        <v>2632</v>
      </c>
      <c r="J185" s="176">
        <f>M179</f>
        <v>2.5000000000000001E-2</v>
      </c>
      <c r="K185" s="241" t="s">
        <v>2633</v>
      </c>
      <c r="L185" s="241"/>
      <c r="M185" s="96">
        <f>+J185*K20</f>
        <v>82600102.200000003</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50"/>
      <c r="Q192" s="146"/>
      <c r="R192" s="147"/>
      <c r="S192" s="147"/>
      <c r="T192" s="146"/>
    </row>
    <row r="193" spans="1:18" x14ac:dyDescent="0.25">
      <c r="A193" s="9"/>
      <c r="C193" s="120">
        <v>30579</v>
      </c>
      <c r="D193" s="5"/>
      <c r="E193" s="119">
        <v>10597</v>
      </c>
      <c r="F193" s="5"/>
      <c r="G193" s="5"/>
      <c r="H193" s="139" t="s">
        <v>2743</v>
      </c>
      <c r="J193" s="5"/>
      <c r="K193" s="120">
        <v>41247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2744</v>
      </c>
      <c r="J211" s="27" t="s">
        <v>2627</v>
      </c>
      <c r="K211" s="140" t="s">
        <v>2744</v>
      </c>
      <c r="L211" s="21"/>
      <c r="M211" s="21"/>
      <c r="N211" s="21"/>
      <c r="O211" s="8"/>
    </row>
    <row r="212" spans="1:15" x14ac:dyDescent="0.25">
      <c r="A212" s="9"/>
      <c r="B212" s="27" t="s">
        <v>2624</v>
      </c>
      <c r="C212" s="139" t="s">
        <v>2743</v>
      </c>
      <c r="D212" s="21"/>
      <c r="G212" s="27" t="s">
        <v>2626</v>
      </c>
      <c r="H212" s="140" t="s">
        <v>2746</v>
      </c>
      <c r="J212" s="27" t="s">
        <v>2628</v>
      </c>
      <c r="K212" s="139"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row r="216" spans="1:15" ht="15" hidden="1" customHeight="1" x14ac:dyDescent="0.25"/>
    <row r="217" spans="1:15" ht="15" hidden="1" customHeight="1" x14ac:dyDescent="0.25"/>
    <row r="218" spans="1:15" ht="15" hidden="1" customHeight="1" x14ac:dyDescent="0.25"/>
    <row r="219" spans="1:15" ht="15" hidden="1" customHeight="1" x14ac:dyDescent="0.25"/>
    <row r="220" spans="1:15" ht="15" hidden="1" customHeight="1" x14ac:dyDescent="0.25"/>
    <row r="221" spans="1:15" ht="15" hidden="1" customHeight="1" x14ac:dyDescent="0.25"/>
    <row r="222" spans="1:15" ht="15" hidden="1" customHeight="1" x14ac:dyDescent="0.25"/>
    <row r="223" spans="1:15" ht="15" hidden="1" customHeight="1" x14ac:dyDescent="0.25"/>
    <row r="224" spans="1:15"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I36" sqref="I3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44194.659314004632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59" t="str">
        <f>HYPERLINK("#Integrante_3!A109","CAPACIDAD RESIDUAL")</f>
        <v>CAPACIDAD RESIDUAL</v>
      </c>
      <c r="F8" s="260"/>
      <c r="G8" s="261"/>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59" t="str">
        <f>HYPERLINK("#Integrante_3!A162","TALENTO HUMANO")</f>
        <v>TALENTO HUMANO</v>
      </c>
      <c r="F9" s="260"/>
      <c r="G9" s="261"/>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59" t="str">
        <f>HYPERLINK("#Integrante_3!F162","INFRAESTRUCTURA")</f>
        <v>INFRAESTRUCTURA</v>
      </c>
      <c r="F10" s="260"/>
      <c r="G10" s="261"/>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2809</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800255316</v>
      </c>
      <c r="C20" s="5"/>
      <c r="D20" s="160"/>
      <c r="E20" s="152" t="s">
        <v>2670</v>
      </c>
      <c r="F20" s="186" t="s">
        <v>2747</v>
      </c>
      <c r="G20" s="5"/>
      <c r="H20" s="262"/>
      <c r="I20" s="141" t="s">
        <v>459</v>
      </c>
      <c r="J20" s="142" t="s">
        <v>463</v>
      </c>
      <c r="K20" s="143">
        <v>3304004088</v>
      </c>
      <c r="L20" s="144">
        <v>44194</v>
      </c>
      <c r="M20" s="144">
        <v>44561</v>
      </c>
      <c r="N20" s="127">
        <f>+(M20-L20)/30</f>
        <v>12.233333333333333</v>
      </c>
      <c r="O20" s="130"/>
      <c r="U20" s="126"/>
      <c r="V20" s="106">
        <f ca="1">NOW()</f>
        <v>44194.659314004632</v>
      </c>
      <c r="W20" s="106">
        <f ca="1">NOW()</f>
        <v>44194.659314004632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DE PADRES DE FAMILIA DEL HOGAR INFANTIL SAN DIEGO</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2807</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2751</v>
      </c>
      <c r="E48" s="137">
        <v>41194</v>
      </c>
      <c r="F48" s="137">
        <v>41274</v>
      </c>
      <c r="G48" s="164">
        <f>IF(AND(E48&lt;&gt;"",F48&lt;&gt;""),((F48-E48)/30),"")</f>
        <v>2.6666666666666665</v>
      </c>
      <c r="H48" s="115" t="s">
        <v>2759</v>
      </c>
      <c r="I48" s="114" t="s">
        <v>459</v>
      </c>
      <c r="J48" s="114" t="s">
        <v>483</v>
      </c>
      <c r="K48" s="116">
        <v>148435200</v>
      </c>
      <c r="L48" s="117" t="s">
        <v>1148</v>
      </c>
      <c r="M48" s="111">
        <v>1</v>
      </c>
      <c r="N48" s="117" t="s">
        <v>27</v>
      </c>
      <c r="O48" s="117" t="s">
        <v>2720</v>
      </c>
      <c r="P48" s="80"/>
    </row>
    <row r="49" spans="1:16" s="6" customFormat="1" ht="24.75" customHeight="1" x14ac:dyDescent="0.25">
      <c r="A49" s="135">
        <v>2</v>
      </c>
      <c r="B49" s="115" t="s">
        <v>2672</v>
      </c>
      <c r="C49" s="117" t="s">
        <v>31</v>
      </c>
      <c r="D49" s="114" t="s">
        <v>2752</v>
      </c>
      <c r="E49" s="137">
        <v>41254</v>
      </c>
      <c r="F49" s="137">
        <v>41851</v>
      </c>
      <c r="G49" s="164">
        <f t="shared" ref="G49:G107" si="1">IF(AND(E49&lt;&gt;"",F49&lt;&gt;""),((F49-E49)/30),"")</f>
        <v>19.899999999999999</v>
      </c>
      <c r="H49" s="115" t="s">
        <v>2759</v>
      </c>
      <c r="I49" s="114" t="s">
        <v>459</v>
      </c>
      <c r="J49" s="114" t="s">
        <v>483</v>
      </c>
      <c r="K49" s="116">
        <v>867303360</v>
      </c>
      <c r="L49" s="117" t="s">
        <v>1148</v>
      </c>
      <c r="M49" s="111">
        <v>1</v>
      </c>
      <c r="N49" s="117" t="s">
        <v>27</v>
      </c>
      <c r="O49" s="117" t="s">
        <v>2720</v>
      </c>
      <c r="P49" s="80"/>
    </row>
    <row r="50" spans="1:16" s="6" customFormat="1" ht="24.75" customHeight="1" x14ac:dyDescent="0.25">
      <c r="A50" s="135">
        <v>3</v>
      </c>
      <c r="B50" s="115" t="s">
        <v>2672</v>
      </c>
      <c r="C50" s="117" t="s">
        <v>31</v>
      </c>
      <c r="D50" s="114" t="s">
        <v>2753</v>
      </c>
      <c r="E50" s="137">
        <v>41989</v>
      </c>
      <c r="F50" s="137">
        <v>42369</v>
      </c>
      <c r="G50" s="164">
        <f t="shared" si="1"/>
        <v>12.666666666666666</v>
      </c>
      <c r="H50" s="113" t="s">
        <v>2759</v>
      </c>
      <c r="I50" s="114" t="s">
        <v>459</v>
      </c>
      <c r="J50" s="114" t="s">
        <v>483</v>
      </c>
      <c r="K50" s="116">
        <v>659350180</v>
      </c>
      <c r="L50" s="117" t="s">
        <v>1148</v>
      </c>
      <c r="M50" s="111">
        <v>1</v>
      </c>
      <c r="N50" s="117" t="s">
        <v>27</v>
      </c>
      <c r="O50" s="117" t="s">
        <v>2720</v>
      </c>
      <c r="P50" s="80"/>
    </row>
    <row r="51" spans="1:16" s="6" customFormat="1" ht="24.75" customHeight="1" outlineLevel="1" x14ac:dyDescent="0.25">
      <c r="A51" s="135">
        <v>4</v>
      </c>
      <c r="B51" s="115" t="s">
        <v>2672</v>
      </c>
      <c r="C51" s="117" t="s">
        <v>31</v>
      </c>
      <c r="D51" s="114" t="s">
        <v>2754</v>
      </c>
      <c r="E51" s="137">
        <v>42397</v>
      </c>
      <c r="F51" s="137">
        <v>42674</v>
      </c>
      <c r="G51" s="164">
        <f t="shared" si="1"/>
        <v>9.2333333333333325</v>
      </c>
      <c r="H51" s="115" t="s">
        <v>2759</v>
      </c>
      <c r="I51" s="114" t="s">
        <v>459</v>
      </c>
      <c r="J51" s="114" t="s">
        <v>483</v>
      </c>
      <c r="K51" s="116">
        <v>435534390</v>
      </c>
      <c r="L51" s="117" t="s">
        <v>1148</v>
      </c>
      <c r="M51" s="111">
        <v>1</v>
      </c>
      <c r="N51" s="117" t="s">
        <v>27</v>
      </c>
      <c r="O51" s="117" t="s">
        <v>2720</v>
      </c>
      <c r="P51" s="80"/>
    </row>
    <row r="52" spans="1:16" s="7" customFormat="1" ht="24.75" customHeight="1" outlineLevel="1" x14ac:dyDescent="0.25">
      <c r="A52" s="136">
        <v>5</v>
      </c>
      <c r="B52" s="115" t="s">
        <v>2672</v>
      </c>
      <c r="C52" s="117" t="s">
        <v>31</v>
      </c>
      <c r="D52" s="114" t="s">
        <v>2754</v>
      </c>
      <c r="E52" s="137">
        <v>42401</v>
      </c>
      <c r="F52" s="137">
        <v>42719</v>
      </c>
      <c r="G52" s="164">
        <f t="shared" si="1"/>
        <v>10.6</v>
      </c>
      <c r="H52" s="113" t="s">
        <v>2759</v>
      </c>
      <c r="I52" s="114" t="s">
        <v>459</v>
      </c>
      <c r="J52" s="114" t="s">
        <v>483</v>
      </c>
      <c r="K52" s="116">
        <v>444245078</v>
      </c>
      <c r="L52" s="117" t="s">
        <v>1148</v>
      </c>
      <c r="M52" s="111">
        <v>1</v>
      </c>
      <c r="N52" s="117" t="s">
        <v>27</v>
      </c>
      <c r="O52" s="117" t="s">
        <v>2720</v>
      </c>
      <c r="P52" s="81"/>
    </row>
    <row r="53" spans="1:16" s="7" customFormat="1" ht="24.75" customHeight="1" outlineLevel="1" x14ac:dyDescent="0.25">
      <c r="A53" s="136">
        <v>6</v>
      </c>
      <c r="B53" s="115" t="s">
        <v>2672</v>
      </c>
      <c r="C53" s="117" t="s">
        <v>31</v>
      </c>
      <c r="D53" s="114" t="s">
        <v>2755</v>
      </c>
      <c r="E53" s="137">
        <v>42716</v>
      </c>
      <c r="F53" s="137">
        <v>43084</v>
      </c>
      <c r="G53" s="164">
        <f t="shared" si="1"/>
        <v>12.266666666666667</v>
      </c>
      <c r="H53" s="113" t="s">
        <v>2759</v>
      </c>
      <c r="I53" s="114" t="s">
        <v>459</v>
      </c>
      <c r="J53" s="114" t="s">
        <v>483</v>
      </c>
      <c r="K53" s="116">
        <v>604090379</v>
      </c>
      <c r="L53" s="117" t="s">
        <v>1148</v>
      </c>
      <c r="M53" s="111">
        <v>1</v>
      </c>
      <c r="N53" s="117" t="s">
        <v>27</v>
      </c>
      <c r="O53" s="117" t="s">
        <v>2720</v>
      </c>
      <c r="P53" s="81"/>
    </row>
    <row r="54" spans="1:16" s="7" customFormat="1" ht="24.75" customHeight="1" outlineLevel="1" x14ac:dyDescent="0.25">
      <c r="A54" s="136">
        <v>7</v>
      </c>
      <c r="B54" s="115" t="s">
        <v>2672</v>
      </c>
      <c r="C54" s="117" t="s">
        <v>31</v>
      </c>
      <c r="D54" s="114" t="s">
        <v>2756</v>
      </c>
      <c r="E54" s="137">
        <v>43085</v>
      </c>
      <c r="F54" s="137">
        <v>43404</v>
      </c>
      <c r="G54" s="164">
        <f t="shared" si="1"/>
        <v>10.633333333333333</v>
      </c>
      <c r="H54" s="115" t="s">
        <v>2759</v>
      </c>
      <c r="I54" s="114" t="s">
        <v>459</v>
      </c>
      <c r="J54" s="114" t="s">
        <v>483</v>
      </c>
      <c r="K54" s="112">
        <v>443816895</v>
      </c>
      <c r="L54" s="117" t="s">
        <v>1148</v>
      </c>
      <c r="M54" s="111">
        <v>1</v>
      </c>
      <c r="N54" s="117" t="s">
        <v>27</v>
      </c>
      <c r="O54" s="117" t="s">
        <v>2720</v>
      </c>
      <c r="P54" s="81"/>
    </row>
    <row r="55" spans="1:16" s="7" customFormat="1" ht="24.75" customHeight="1" outlineLevel="1" x14ac:dyDescent="0.25">
      <c r="A55" s="136">
        <v>8</v>
      </c>
      <c r="B55" s="115" t="s">
        <v>2672</v>
      </c>
      <c r="C55" s="117" t="s">
        <v>31</v>
      </c>
      <c r="D55" s="114" t="s">
        <v>2757</v>
      </c>
      <c r="E55" s="137">
        <v>43405</v>
      </c>
      <c r="F55" s="137">
        <v>43434</v>
      </c>
      <c r="G55" s="164">
        <f t="shared" si="1"/>
        <v>0.96666666666666667</v>
      </c>
      <c r="H55" s="115" t="s">
        <v>2759</v>
      </c>
      <c r="I55" s="114" t="s">
        <v>459</v>
      </c>
      <c r="J55" s="114" t="s">
        <v>483</v>
      </c>
      <c r="K55" s="112">
        <v>51158202</v>
      </c>
      <c r="L55" s="117" t="s">
        <v>1148</v>
      </c>
      <c r="M55" s="111">
        <v>1</v>
      </c>
      <c r="N55" s="117" t="s">
        <v>27</v>
      </c>
      <c r="O55" s="117" t="s">
        <v>2720</v>
      </c>
      <c r="P55" s="81"/>
    </row>
    <row r="56" spans="1:16" s="7" customFormat="1" ht="24.75" customHeight="1" outlineLevel="1" x14ac:dyDescent="0.25">
      <c r="A56" s="136">
        <v>9</v>
      </c>
      <c r="B56" s="115" t="s">
        <v>2672</v>
      </c>
      <c r="C56" s="117" t="s">
        <v>31</v>
      </c>
      <c r="D56" s="114" t="s">
        <v>2758</v>
      </c>
      <c r="E56" s="137">
        <v>43488</v>
      </c>
      <c r="F56" s="137">
        <v>43815</v>
      </c>
      <c r="G56" s="164">
        <f t="shared" si="1"/>
        <v>10.9</v>
      </c>
      <c r="H56" s="115" t="s">
        <v>2759</v>
      </c>
      <c r="I56" s="114" t="s">
        <v>459</v>
      </c>
      <c r="J56" s="114" t="s">
        <v>483</v>
      </c>
      <c r="K56" s="112">
        <v>732605627</v>
      </c>
      <c r="L56" s="117" t="s">
        <v>1148</v>
      </c>
      <c r="M56" s="111">
        <v>1</v>
      </c>
      <c r="N56" s="117" t="s">
        <v>27</v>
      </c>
      <c r="O56" s="117" t="s">
        <v>2720</v>
      </c>
      <c r="P56" s="81"/>
    </row>
    <row r="57" spans="1:16" s="7" customFormat="1" ht="24.75" customHeight="1" outlineLevel="1" x14ac:dyDescent="0.25">
      <c r="A57" s="136">
        <v>10</v>
      </c>
      <c r="B57" s="115" t="s">
        <v>2672</v>
      </c>
      <c r="C57" s="117" t="s">
        <v>31</v>
      </c>
      <c r="D57" s="114" t="s">
        <v>2796</v>
      </c>
      <c r="E57" s="137">
        <v>34718</v>
      </c>
      <c r="F57" s="137">
        <v>35064</v>
      </c>
      <c r="G57" s="164">
        <f t="shared" si="1"/>
        <v>11.533333333333333</v>
      </c>
      <c r="H57" s="115" t="s">
        <v>2800</v>
      </c>
      <c r="I57" s="114" t="s">
        <v>459</v>
      </c>
      <c r="J57" s="114" t="s">
        <v>483</v>
      </c>
      <c r="K57" s="116">
        <v>26804040</v>
      </c>
      <c r="L57" s="117" t="s">
        <v>1148</v>
      </c>
      <c r="M57" s="173">
        <v>1</v>
      </c>
      <c r="N57" s="117" t="s">
        <v>27</v>
      </c>
      <c r="O57" s="117" t="s">
        <v>1148</v>
      </c>
      <c r="P57" s="81"/>
    </row>
    <row r="58" spans="1:16" s="7" customFormat="1" ht="24.75" customHeight="1" outlineLevel="1" x14ac:dyDescent="0.25">
      <c r="A58" s="136">
        <v>11</v>
      </c>
      <c r="B58" s="115" t="s">
        <v>2672</v>
      </c>
      <c r="C58" s="117" t="s">
        <v>31</v>
      </c>
      <c r="D58" s="114" t="s">
        <v>2797</v>
      </c>
      <c r="E58" s="137">
        <v>35093</v>
      </c>
      <c r="F58" s="137">
        <v>35430</v>
      </c>
      <c r="G58" s="164">
        <f t="shared" si="1"/>
        <v>11.233333333333333</v>
      </c>
      <c r="H58" s="115" t="s">
        <v>2800</v>
      </c>
      <c r="I58" s="114" t="s">
        <v>459</v>
      </c>
      <c r="J58" s="114" t="s">
        <v>483</v>
      </c>
      <c r="K58" s="116">
        <v>31642796</v>
      </c>
      <c r="L58" s="117" t="s">
        <v>1148</v>
      </c>
      <c r="M58" s="173">
        <v>1</v>
      </c>
      <c r="N58" s="117" t="s">
        <v>27</v>
      </c>
      <c r="O58" s="117" t="s">
        <v>1148</v>
      </c>
      <c r="P58" s="81"/>
    </row>
    <row r="59" spans="1:16" s="7" customFormat="1" ht="24.75" customHeight="1" outlineLevel="1" x14ac:dyDescent="0.25">
      <c r="A59" s="136">
        <v>12</v>
      </c>
      <c r="B59" s="115" t="s">
        <v>2672</v>
      </c>
      <c r="C59" s="117" t="s">
        <v>31</v>
      </c>
      <c r="D59" s="114" t="s">
        <v>2798</v>
      </c>
      <c r="E59" s="137">
        <v>35459</v>
      </c>
      <c r="F59" s="137">
        <v>35795</v>
      </c>
      <c r="G59" s="164">
        <f t="shared" si="1"/>
        <v>11.2</v>
      </c>
      <c r="H59" s="115" t="s">
        <v>2800</v>
      </c>
      <c r="I59" s="114" t="s">
        <v>459</v>
      </c>
      <c r="J59" s="114" t="s">
        <v>483</v>
      </c>
      <c r="K59" s="116">
        <v>36343000</v>
      </c>
      <c r="L59" s="117" t="s">
        <v>1148</v>
      </c>
      <c r="M59" s="173">
        <v>1</v>
      </c>
      <c r="N59" s="117" t="s">
        <v>27</v>
      </c>
      <c r="O59" s="117" t="s">
        <v>1148</v>
      </c>
      <c r="P59" s="81"/>
    </row>
    <row r="60" spans="1:16" s="7" customFormat="1" ht="24.75" customHeight="1" outlineLevel="1" x14ac:dyDescent="0.25">
      <c r="A60" s="136">
        <v>13</v>
      </c>
      <c r="B60" s="115" t="s">
        <v>2672</v>
      </c>
      <c r="C60" s="117" t="s">
        <v>31</v>
      </c>
      <c r="D60" s="114" t="s">
        <v>2799</v>
      </c>
      <c r="E60" s="137">
        <v>35801</v>
      </c>
      <c r="F60" s="137">
        <v>36160</v>
      </c>
      <c r="G60" s="164">
        <f t="shared" si="1"/>
        <v>11.966666666666667</v>
      </c>
      <c r="H60" s="115" t="s">
        <v>2800</v>
      </c>
      <c r="I60" s="114" t="s">
        <v>459</v>
      </c>
      <c r="J60" s="114" t="s">
        <v>483</v>
      </c>
      <c r="K60" s="116">
        <v>46345408</v>
      </c>
      <c r="L60" s="117" t="s">
        <v>1148</v>
      </c>
      <c r="M60" s="173">
        <v>1</v>
      </c>
      <c r="N60" s="117" t="s">
        <v>27</v>
      </c>
      <c r="O60" s="117" t="s">
        <v>1148</v>
      </c>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2760</v>
      </c>
      <c r="E114" s="137">
        <v>43889</v>
      </c>
      <c r="F114" s="137">
        <v>44196</v>
      </c>
      <c r="G114" s="164">
        <f>IF(AND(E114&lt;&gt;"",F114&lt;&gt;""),((F114-E114)/30),"")</f>
        <v>10.233333333333333</v>
      </c>
      <c r="H114" s="115" t="s">
        <v>2761</v>
      </c>
      <c r="I114" s="114" t="s">
        <v>459</v>
      </c>
      <c r="J114" s="114" t="s">
        <v>483</v>
      </c>
      <c r="K114" s="116">
        <v>868050020</v>
      </c>
      <c r="L114" s="102">
        <f>+IF(AND(K114&gt;0,O114="Ejecución"),(K114/877802)*Tabla286[[#This Row],[% participación]],IF(AND(K114&gt;0,O114&lt;&gt;"Ejecución"),"-",""))</f>
        <v>988.89045593425396</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+IF(AND(K115&gt;0,O115="Ejecución"),(K115/877802)*Tabla286[[#This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+IF(AND(K116&gt;0,O116="Ejecución"),(K116/877802)*Tabla286[[#This Row],[% participación]],IF(AND(K116&gt;0,O116&lt;&gt;"Ejecución"),"-",""))</f>
        <v/>
      </c>
      <c r="M116" s="117"/>
      <c r="N116" s="173"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+IF(AND(K117&gt;0,O117="Ejecución"),(K117/877802)*Tabla286[[#This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+IF(AND(K118&gt;0,O118="Ejecución"),(K118/877802)*Tabla286[[#This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+IF(AND(K119&gt;0,O119="Ejecución"),(K119/877802)*Tabla286[[#This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+IF(AND(K120&gt;0,O120="Ejecución"),(K120/877802)*Tabla286[[#This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+IF(AND(K121&gt;0,O121="Ejecución"),(K121/877802)*Tabla286[[#This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+IF(AND(K122&gt;0,O122="Ejecución"),(K122/877802)*Tabla286[[#This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+IF(AND(K123&gt;0,O123="Ejecución"),(K123/877802)*Tabla286[[#This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+IF(AND(K124&gt;0,O124="Ejecución"),(K124/877802)*Tabla286[[#This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+IF(AND(K125&gt;0,O125="Ejecución"),(K125/877802)*Tabla286[[#This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+IF(AND(K126&gt;0,O126="Ejecución"),(K126/877802)*Tabla286[[#This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+IF(AND(K127&gt;0,O127="Ejecución"),(K127/877802)*Tabla286[[#This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+IF(AND(K128&gt;0,O128="Ejecución"),(K128/877802)*Tabla286[[#This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+IF(AND(K129&gt;0,O129="Ejecución"),(K129/877802)*Tabla286[[#This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+IF(AND(K130&gt;0,O130="Ejecución"),(K130/877802)*Tabla286[[#This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+IF(AND(K131&gt;0,O131="Ejecución"),(K131/877802)*Tabla286[[#This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+IF(AND(K132&gt;0,O132="Ejecución"),(K132/877802)*Tabla286[[#This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+IF(AND(K133&gt;0,O133="Ejecución"),(K133/877802)*Tabla286[[#This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+IF(AND(K134&gt;0,O134="Ejecución"),(K134/877802)*Tabla286[[#This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8"/>
      <c r="L135" s="102" t="str">
        <f>+IF(AND(K135&gt;0,O135="Ejecución"),(K135/877802)*Tabla286[[#This Row],[% participación]],IF(AND(K135&gt;0,O135&lt;&gt;"Ejecución"),"-",""))</f>
        <v/>
      </c>
      <c r="M135" s="117"/>
      <c r="N135" s="173" t="str">
        <f>+IF(M134="No",1,IF(M134="Si","Ingrese %",""))</f>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+IF(AND(K136&gt;0,O136="Ejecución"),(K136/877802)*Tabla286[[#This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+IF(AND(K137&gt;0,O137="Ejecución"),(K137/877802)*Tabla286[[#This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+IF(AND(K138&gt;0,O138="Ejecución"),(K138/877802)*Tabla286[[#This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+IF(AND(K139&gt;0,O139="Ejecución"),(K139/877802)*Tabla286[[#This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+IF(AND(K140&gt;0,O140="Ejecución"),(K140/877802)*Tabla286[[#This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+IF(AND(K141&gt;0,O141="Ejecución"),(K141/877802)*Tabla286[[#This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+IF(AND(K142&gt;0,O142="Ejecución"),(K142/877802)*Tabla286[[#This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+IF(AND(K143&gt;0,O143="Ejecución"),(K143/877802)*Tabla286[[#This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+IF(AND(K144&gt;0,O144="Ejecución"),(K144/877802)*Tabla286[[#This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+IF(AND(K145&gt;0,O145="Ejecución"),(K145/877802)*Tabla286[[#This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+IF(AND(K146&gt;0,O146="Ejecución"),(K146/877802)*Tabla286[[#This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+IF(AND(K147&gt;0,O147="Ejecución"),(K147/877802)*Tabla286[[#This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+IF(AND(K148&gt;0,O148="Ejecución"),(K148/877802)*Tabla286[[#This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+IF(AND(K149&gt;0,O149="Ejecución"),(K149/877802)*Tabla286[[#This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+IF(AND(K150&gt;0,O150="Ejecución"),(K150/877802)*Tabla286[[#This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+IF(AND(K151&gt;0,O151="Ejecución"),(K151/877802)*Tabla286[[#This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+IF(AND(K152&gt;0,O152="Ejecución"),(K152/877802)*Tabla286[[#This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+IF(AND(K153&gt;0,O153="Ejecución"),(K153/877802)*Tabla286[[#This Row],[% participación]],IF(AND(K153&gt;0,O153&lt;&gt;"Ejecución"),"-",""))</f>
        <v/>
      </c>
      <c r="M153" s="117"/>
      <c r="N153" s="173"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+IF(AND(K154&gt;0,O154="Ejecución"),(K154/877802)*Tabla286[[#This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+IF(AND(K155&gt;0,O155="Ejecución"),(K155/877802)*Tabla286[[#This Row],[% participación]],IF(AND(K155&gt;0,O155&lt;&gt;"Ejecución"),"-",""))</f>
        <v/>
      </c>
      <c r="M155" s="117"/>
      <c r="N155" s="173"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+IF(AND(K156&gt;0,O156="Ejecución"),(K156/877802)*Tabla286[[#This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+IF(AND(K157&gt;0,O157="Ejecución"),(K157/877802)*Tabla286[[#This Row],[% participación]],IF(AND(K157&gt;0,O157&lt;&gt;"Ejecución"),"-",""))</f>
        <v/>
      </c>
      <c r="M157" s="117"/>
      <c r="N157" s="173"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+IF(AND(K158&gt;0,O158="Ejecución"),(K158/877802)*Tabla286[[#This Row],[% participación]],IF(AND(K158&gt;0,O158&lt;&gt;"Ejecución"),"-",""))</f>
        <v/>
      </c>
      <c r="M158" s="117"/>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t="s">
        <v>1148</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2675</v>
      </c>
      <c r="J174" s="195"/>
      <c r="K174" s="195"/>
      <c r="L174" s="195"/>
      <c r="M174" s="195"/>
      <c r="O174" s="177"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56"/>
      <c r="S175" s="19"/>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56" t="s">
        <v>2623</v>
      </c>
      <c r="S176" s="19"/>
      <c r="T176" s="19"/>
      <c r="U176" s="19"/>
      <c r="V176" s="19"/>
      <c r="W176" s="19"/>
      <c r="X176" s="19"/>
      <c r="Y176" s="19"/>
      <c r="Z176" s="19"/>
      <c r="AA176" s="19"/>
      <c r="AB176" s="19"/>
    </row>
    <row r="177" spans="1:28" ht="23.25" x14ac:dyDescent="0.25">
      <c r="A177" s="9"/>
      <c r="B177" s="240" t="s">
        <v>2671</v>
      </c>
      <c r="C177" s="240"/>
      <c r="D177" s="240"/>
      <c r="E177" s="24">
        <v>0.02</v>
      </c>
      <c r="F177" s="170">
        <v>1.4999999999999999E-2</v>
      </c>
      <c r="G177" s="171">
        <f>IF(F177&gt;0,SUM(E177+F177),"")</f>
        <v>3.5000000000000003E-2</v>
      </c>
      <c r="H177" s="5"/>
      <c r="I177" s="237" t="s">
        <v>2675</v>
      </c>
      <c r="J177" s="238"/>
      <c r="K177" s="238"/>
      <c r="L177" s="239"/>
      <c r="M177" s="170">
        <v>2.5000000000000001E-2</v>
      </c>
      <c r="O177" s="8"/>
      <c r="Q177" s="19"/>
      <c r="R177" s="171">
        <f>IF(M177&gt;0,SUM(L177+M177),"")</f>
        <v>2.5000000000000001E-2</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3.5000000000000003E-2</v>
      </c>
      <c r="D183" s="161" t="s">
        <v>2633</v>
      </c>
      <c r="E183" s="96">
        <f>+(C183*SUM(K20:K35))</f>
        <v>115640143.08000001</v>
      </c>
      <c r="F183" s="94"/>
      <c r="G183" s="95"/>
      <c r="H183" s="90"/>
      <c r="I183" s="92" t="s">
        <v>2632</v>
      </c>
      <c r="J183" s="176">
        <f>M177</f>
        <v>2.5000000000000001E-2</v>
      </c>
      <c r="K183" s="241" t="s">
        <v>2633</v>
      </c>
      <c r="L183" s="241"/>
      <c r="M183" s="96">
        <f>+J183*K20</f>
        <v>82600102.200000003</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v>36210</v>
      </c>
      <c r="D191" s="5"/>
      <c r="E191" s="119">
        <v>222</v>
      </c>
      <c r="F191" s="5"/>
      <c r="G191" s="5"/>
      <c r="H191" s="139" t="s">
        <v>2762</v>
      </c>
      <c r="J191" s="5"/>
      <c r="K191" s="120">
        <v>41194</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t="s">
        <v>2763</v>
      </c>
      <c r="J209" s="27" t="s">
        <v>2627</v>
      </c>
      <c r="K209" s="140" t="s">
        <v>2763</v>
      </c>
      <c r="L209" s="21"/>
      <c r="M209" s="21"/>
      <c r="N209" s="21"/>
      <c r="O209" s="8"/>
    </row>
    <row r="210" spans="1:15" x14ac:dyDescent="0.25">
      <c r="A210" s="9"/>
      <c r="B210" s="27" t="s">
        <v>2624</v>
      </c>
      <c r="C210" s="139" t="s">
        <v>2762</v>
      </c>
      <c r="D210" s="21"/>
      <c r="G210" s="27" t="s">
        <v>2626</v>
      </c>
      <c r="H210" s="140" t="s">
        <v>2764</v>
      </c>
      <c r="J210" s="27" t="s">
        <v>2628</v>
      </c>
      <c r="K210" s="139" t="s">
        <v>2765</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7" zoomScale="70" zoomScaleNormal="70" zoomScaleSheetLayoutView="40" zoomScalePageLayoutView="40" workbookViewId="0">
      <selection activeCell="B14" sqref="B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44194.659314004632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59" t="str">
        <f>HYPERLINK("#Integrante_4!A109","CAPACIDAD RESIDUAL")</f>
        <v>CAPACIDAD RESIDUAL</v>
      </c>
      <c r="F8" s="260"/>
      <c r="G8" s="261"/>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59" t="str">
        <f>HYPERLINK("#Integrante_4!A162","TALENTO HUMANO")</f>
        <v>TALENTO HUMANO</v>
      </c>
      <c r="F9" s="260"/>
      <c r="G9" s="261"/>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59" t="str">
        <f>HYPERLINK("#Integrante_4!F162","INFRAESTRUCTURA")</f>
        <v>INFRAESTRUCTURA</v>
      </c>
      <c r="F10" s="260"/>
      <c r="G10" s="261"/>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2808</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800141539</v>
      </c>
      <c r="C20" s="5"/>
      <c r="D20" s="160"/>
      <c r="E20" s="152" t="s">
        <v>2670</v>
      </c>
      <c r="F20" s="154" t="s">
        <v>2747</v>
      </c>
      <c r="G20" s="5"/>
      <c r="H20" s="262"/>
      <c r="I20" s="141" t="s">
        <v>459</v>
      </c>
      <c r="J20" s="142" t="s">
        <v>463</v>
      </c>
      <c r="K20" s="143">
        <v>3304004088</v>
      </c>
      <c r="L20" s="144">
        <v>44194</v>
      </c>
      <c r="M20" s="144">
        <v>44561</v>
      </c>
      <c r="N20" s="127">
        <f>+(M20-L20)/30</f>
        <v>12.233333333333333</v>
      </c>
      <c r="O20" s="130"/>
      <c r="U20" s="126"/>
      <c r="V20" s="106">
        <f ca="1">NOW()</f>
        <v>44194.659314004632</v>
      </c>
      <c r="W20" s="106">
        <f ca="1">NOW()</f>
        <v>44194.659314004632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DE HOGARES COMUNITARIOS BELLO HORIZONTE</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2807</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2766</v>
      </c>
      <c r="E48" s="137">
        <v>41097</v>
      </c>
      <c r="F48" s="137">
        <v>41943</v>
      </c>
      <c r="G48" s="164">
        <f>IF(AND(E48&lt;&gt;"",F48&lt;&gt;""),((F48-E48)/30),"")</f>
        <v>28.2</v>
      </c>
      <c r="H48" s="115" t="s">
        <v>2780</v>
      </c>
      <c r="I48" s="114" t="s">
        <v>459</v>
      </c>
      <c r="J48" s="114" t="s">
        <v>463</v>
      </c>
      <c r="K48" s="116">
        <v>706619940</v>
      </c>
      <c r="L48" s="117" t="s">
        <v>1148</v>
      </c>
      <c r="M48" s="111">
        <v>1</v>
      </c>
      <c r="N48" s="117" t="s">
        <v>27</v>
      </c>
      <c r="O48" s="117" t="s">
        <v>26</v>
      </c>
      <c r="P48" s="80"/>
    </row>
    <row r="49" spans="1:16" s="6" customFormat="1" ht="24.75" customHeight="1" x14ac:dyDescent="0.25">
      <c r="A49" s="135">
        <v>2</v>
      </c>
      <c r="B49" s="115" t="s">
        <v>2672</v>
      </c>
      <c r="C49" s="117" t="s">
        <v>31</v>
      </c>
      <c r="D49" s="114" t="s">
        <v>2767</v>
      </c>
      <c r="E49" s="137">
        <v>41941</v>
      </c>
      <c r="F49" s="137">
        <v>42004</v>
      </c>
      <c r="G49" s="164">
        <f t="shared" ref="G49:G107" si="1">IF(AND(E49&lt;&gt;"",F49&lt;&gt;""),((F49-E49)/30),"")</f>
        <v>2.1</v>
      </c>
      <c r="H49" s="115" t="s">
        <v>2780</v>
      </c>
      <c r="I49" s="114" t="s">
        <v>459</v>
      </c>
      <c r="J49" s="114" t="s">
        <v>463</v>
      </c>
      <c r="K49" s="116">
        <v>77333304</v>
      </c>
      <c r="L49" s="117" t="s">
        <v>1148</v>
      </c>
      <c r="M49" s="111">
        <v>1</v>
      </c>
      <c r="N49" s="117" t="s">
        <v>27</v>
      </c>
      <c r="O49" s="117" t="s">
        <v>2720</v>
      </c>
      <c r="P49" s="80"/>
    </row>
    <row r="50" spans="1:16" s="6" customFormat="1" ht="24.75" customHeight="1" x14ac:dyDescent="0.25">
      <c r="A50" s="135">
        <v>3</v>
      </c>
      <c r="B50" s="115" t="s">
        <v>2672</v>
      </c>
      <c r="C50" s="117" t="s">
        <v>31</v>
      </c>
      <c r="D50" s="114" t="s">
        <v>2768</v>
      </c>
      <c r="E50" s="137">
        <v>42019</v>
      </c>
      <c r="F50" s="137">
        <v>42369</v>
      </c>
      <c r="G50" s="164">
        <f t="shared" si="1"/>
        <v>11.666666666666666</v>
      </c>
      <c r="H50" s="113" t="s">
        <v>2780</v>
      </c>
      <c r="I50" s="114" t="s">
        <v>459</v>
      </c>
      <c r="J50" s="114" t="s">
        <v>463</v>
      </c>
      <c r="K50" s="116">
        <v>587679407</v>
      </c>
      <c r="L50" s="117" t="s">
        <v>1148</v>
      </c>
      <c r="M50" s="111">
        <v>1</v>
      </c>
      <c r="N50" s="117" t="s">
        <v>27</v>
      </c>
      <c r="O50" s="117" t="s">
        <v>2720</v>
      </c>
      <c r="P50" s="80"/>
    </row>
    <row r="51" spans="1:16" s="6" customFormat="1" ht="24.75" customHeight="1" outlineLevel="1" x14ac:dyDescent="0.25">
      <c r="A51" s="135">
        <v>4</v>
      </c>
      <c r="B51" s="115" t="s">
        <v>2672</v>
      </c>
      <c r="C51" s="117" t="s">
        <v>31</v>
      </c>
      <c r="D51" s="114" t="s">
        <v>2769</v>
      </c>
      <c r="E51" s="137">
        <v>42401</v>
      </c>
      <c r="F51" s="137">
        <v>42704</v>
      </c>
      <c r="G51" s="164">
        <f t="shared" si="1"/>
        <v>10.1</v>
      </c>
      <c r="H51" s="115" t="s">
        <v>2780</v>
      </c>
      <c r="I51" s="114" t="s">
        <v>459</v>
      </c>
      <c r="J51" s="114" t="s">
        <v>463</v>
      </c>
      <c r="K51" s="116">
        <v>579724968</v>
      </c>
      <c r="L51" s="117" t="s">
        <v>1148</v>
      </c>
      <c r="M51" s="111">
        <v>1</v>
      </c>
      <c r="N51" s="117" t="s">
        <v>27</v>
      </c>
      <c r="O51" s="117" t="s">
        <v>2720</v>
      </c>
      <c r="P51" s="80"/>
    </row>
    <row r="52" spans="1:16" s="7" customFormat="1" ht="24.75" customHeight="1" outlineLevel="1" x14ac:dyDescent="0.25">
      <c r="A52" s="136">
        <v>5</v>
      </c>
      <c r="B52" s="115" t="s">
        <v>2672</v>
      </c>
      <c r="C52" s="117" t="s">
        <v>31</v>
      </c>
      <c r="D52" s="114" t="s">
        <v>2770</v>
      </c>
      <c r="E52" s="137">
        <v>42398</v>
      </c>
      <c r="F52" s="137">
        <v>42674</v>
      </c>
      <c r="G52" s="164">
        <f t="shared" si="1"/>
        <v>9.1999999999999993</v>
      </c>
      <c r="H52" s="113" t="s">
        <v>2781</v>
      </c>
      <c r="I52" s="114" t="s">
        <v>459</v>
      </c>
      <c r="J52" s="114" t="s">
        <v>463</v>
      </c>
      <c r="K52" s="116">
        <v>202057144</v>
      </c>
      <c r="L52" s="117" t="s">
        <v>1148</v>
      </c>
      <c r="M52" s="111">
        <v>1</v>
      </c>
      <c r="N52" s="117" t="s">
        <v>27</v>
      </c>
      <c r="O52" s="117" t="s">
        <v>2720</v>
      </c>
      <c r="P52" s="81"/>
    </row>
    <row r="53" spans="1:16" s="7" customFormat="1" ht="24.75" customHeight="1" outlineLevel="1" x14ac:dyDescent="0.25">
      <c r="A53" s="136">
        <v>6</v>
      </c>
      <c r="B53" s="115" t="s">
        <v>2672</v>
      </c>
      <c r="C53" s="117" t="s">
        <v>31</v>
      </c>
      <c r="D53" s="114" t="s">
        <v>2771</v>
      </c>
      <c r="E53" s="137">
        <v>42675</v>
      </c>
      <c r="F53" s="137">
        <v>42719</v>
      </c>
      <c r="G53" s="164">
        <f t="shared" si="1"/>
        <v>1.4666666666666666</v>
      </c>
      <c r="H53" s="113" t="s">
        <v>2780</v>
      </c>
      <c r="I53" s="114" t="s">
        <v>459</v>
      </c>
      <c r="J53" s="114" t="s">
        <v>463</v>
      </c>
      <c r="K53" s="116">
        <v>89724004</v>
      </c>
      <c r="L53" s="117" t="s">
        <v>1148</v>
      </c>
      <c r="M53" s="111">
        <v>1</v>
      </c>
      <c r="N53" s="117" t="s">
        <v>27</v>
      </c>
      <c r="O53" s="117" t="s">
        <v>2720</v>
      </c>
      <c r="P53" s="81"/>
    </row>
    <row r="54" spans="1:16" s="7" customFormat="1" ht="24.75" customHeight="1" outlineLevel="1" x14ac:dyDescent="0.25">
      <c r="A54" s="136">
        <v>7</v>
      </c>
      <c r="B54" s="115" t="s">
        <v>2672</v>
      </c>
      <c r="C54" s="117" t="s">
        <v>31</v>
      </c>
      <c r="D54" s="114" t="s">
        <v>2772</v>
      </c>
      <c r="E54" s="137">
        <v>42644</v>
      </c>
      <c r="F54" s="137">
        <v>42674</v>
      </c>
      <c r="G54" s="164">
        <f t="shared" si="1"/>
        <v>1</v>
      </c>
      <c r="H54" s="115" t="s">
        <v>2780</v>
      </c>
      <c r="I54" s="114" t="s">
        <v>459</v>
      </c>
      <c r="J54" s="114" t="s">
        <v>463</v>
      </c>
      <c r="K54" s="112">
        <v>59473487</v>
      </c>
      <c r="L54" s="117" t="s">
        <v>1148</v>
      </c>
      <c r="M54" s="111">
        <v>1</v>
      </c>
      <c r="N54" s="117" t="s">
        <v>27</v>
      </c>
      <c r="O54" s="117" t="s">
        <v>2720</v>
      </c>
      <c r="P54" s="81"/>
    </row>
    <row r="55" spans="1:16" s="7" customFormat="1" ht="24.75" customHeight="1" outlineLevel="1" x14ac:dyDescent="0.25">
      <c r="A55" s="136">
        <v>8</v>
      </c>
      <c r="B55" s="115" t="s">
        <v>2672</v>
      </c>
      <c r="C55" s="117" t="s">
        <v>31</v>
      </c>
      <c r="D55" s="114" t="s">
        <v>2773</v>
      </c>
      <c r="E55" s="137">
        <v>42709</v>
      </c>
      <c r="F55" s="137">
        <v>43084</v>
      </c>
      <c r="G55" s="164">
        <f t="shared" si="1"/>
        <v>12.5</v>
      </c>
      <c r="H55" s="115" t="s">
        <v>2759</v>
      </c>
      <c r="I55" s="114" t="s">
        <v>459</v>
      </c>
      <c r="J55" s="114" t="s">
        <v>463</v>
      </c>
      <c r="K55" s="112">
        <v>607953884</v>
      </c>
      <c r="L55" s="117" t="s">
        <v>1148</v>
      </c>
      <c r="M55" s="111">
        <v>1</v>
      </c>
      <c r="N55" s="117" t="s">
        <v>27</v>
      </c>
      <c r="O55" s="117" t="s">
        <v>2720</v>
      </c>
      <c r="P55" s="81"/>
    </row>
    <row r="56" spans="1:16" s="7" customFormat="1" ht="24.75" customHeight="1" outlineLevel="1" x14ac:dyDescent="0.25">
      <c r="A56" s="136">
        <v>9</v>
      </c>
      <c r="B56" s="115" t="s">
        <v>2672</v>
      </c>
      <c r="C56" s="117" t="s">
        <v>31</v>
      </c>
      <c r="D56" s="114" t="s">
        <v>2774</v>
      </c>
      <c r="E56" s="137">
        <v>42736</v>
      </c>
      <c r="F56" s="137">
        <v>42947</v>
      </c>
      <c r="G56" s="164">
        <f t="shared" si="1"/>
        <v>7.0333333333333332</v>
      </c>
      <c r="H56" s="115" t="s">
        <v>2781</v>
      </c>
      <c r="I56" s="114" t="s">
        <v>459</v>
      </c>
      <c r="J56" s="114" t="s">
        <v>463</v>
      </c>
      <c r="K56" s="112">
        <v>142596260</v>
      </c>
      <c r="L56" s="117" t="s">
        <v>1148</v>
      </c>
      <c r="M56" s="111">
        <v>1</v>
      </c>
      <c r="N56" s="117" t="s">
        <v>27</v>
      </c>
      <c r="O56" s="117" t="s">
        <v>2720</v>
      </c>
      <c r="P56" s="81"/>
    </row>
    <row r="57" spans="1:16" s="7" customFormat="1" ht="24.75" customHeight="1" outlineLevel="1" x14ac:dyDescent="0.25">
      <c r="A57" s="136">
        <v>10</v>
      </c>
      <c r="B57" s="115" t="s">
        <v>2672</v>
      </c>
      <c r="C57" s="117" t="s">
        <v>31</v>
      </c>
      <c r="D57" s="114" t="s">
        <v>2775</v>
      </c>
      <c r="E57" s="137">
        <v>43067</v>
      </c>
      <c r="F57" s="137">
        <v>43404</v>
      </c>
      <c r="G57" s="164">
        <f t="shared" si="1"/>
        <v>11.233333333333333</v>
      </c>
      <c r="H57" s="115" t="s">
        <v>2759</v>
      </c>
      <c r="I57" s="114" t="s">
        <v>459</v>
      </c>
      <c r="J57" s="114" t="s">
        <v>463</v>
      </c>
      <c r="K57" s="116">
        <v>469248465</v>
      </c>
      <c r="L57" s="117" t="s">
        <v>1148</v>
      </c>
      <c r="M57" s="111">
        <v>1</v>
      </c>
      <c r="N57" s="117" t="s">
        <v>27</v>
      </c>
      <c r="O57" s="117" t="s">
        <v>2720</v>
      </c>
      <c r="P57" s="81"/>
    </row>
    <row r="58" spans="1:16" s="7" customFormat="1" ht="24.75" customHeight="1" outlineLevel="1" x14ac:dyDescent="0.25">
      <c r="A58" s="136">
        <v>11</v>
      </c>
      <c r="B58" s="115" t="s">
        <v>2672</v>
      </c>
      <c r="C58" s="117" t="s">
        <v>31</v>
      </c>
      <c r="D58" s="114" t="s">
        <v>2776</v>
      </c>
      <c r="E58" s="137">
        <v>43305</v>
      </c>
      <c r="F58" s="137">
        <v>43449</v>
      </c>
      <c r="G58" s="164">
        <f t="shared" si="1"/>
        <v>4.8</v>
      </c>
      <c r="H58" s="115" t="s">
        <v>2781</v>
      </c>
      <c r="I58" s="114" t="s">
        <v>459</v>
      </c>
      <c r="J58" s="114" t="s">
        <v>463</v>
      </c>
      <c r="K58" s="116">
        <v>102783206</v>
      </c>
      <c r="L58" s="117" t="s">
        <v>1148</v>
      </c>
      <c r="M58" s="111">
        <v>1</v>
      </c>
      <c r="N58" s="117" t="s">
        <v>27</v>
      </c>
      <c r="O58" s="117" t="s">
        <v>2720</v>
      </c>
      <c r="P58" s="81"/>
    </row>
    <row r="59" spans="1:16" s="7" customFormat="1" ht="24.75" customHeight="1" outlineLevel="1" x14ac:dyDescent="0.25">
      <c r="A59" s="136">
        <v>12</v>
      </c>
      <c r="B59" s="115" t="s">
        <v>2672</v>
      </c>
      <c r="C59" s="117" t="s">
        <v>31</v>
      </c>
      <c r="D59" s="114" t="s">
        <v>2777</v>
      </c>
      <c r="E59" s="137">
        <v>43395</v>
      </c>
      <c r="F59" s="137">
        <v>43434</v>
      </c>
      <c r="G59" s="164">
        <f t="shared" si="1"/>
        <v>1.3</v>
      </c>
      <c r="H59" s="115" t="s">
        <v>2782</v>
      </c>
      <c r="I59" s="114" t="s">
        <v>459</v>
      </c>
      <c r="J59" s="114" t="s">
        <v>463</v>
      </c>
      <c r="K59" s="116">
        <v>70445280</v>
      </c>
      <c r="L59" s="117" t="s">
        <v>1148</v>
      </c>
      <c r="M59" s="111">
        <v>1</v>
      </c>
      <c r="N59" s="117" t="s">
        <v>27</v>
      </c>
      <c r="O59" s="117" t="s">
        <v>2720</v>
      </c>
      <c r="P59" s="81"/>
    </row>
    <row r="60" spans="1:16" s="7" customFormat="1" ht="24.75" customHeight="1" outlineLevel="1" x14ac:dyDescent="0.25">
      <c r="A60" s="136">
        <v>13</v>
      </c>
      <c r="B60" s="115" t="s">
        <v>2672</v>
      </c>
      <c r="C60" s="117" t="s">
        <v>31</v>
      </c>
      <c r="D60" s="114" t="s">
        <v>2778</v>
      </c>
      <c r="E60" s="137">
        <v>43116</v>
      </c>
      <c r="F60" s="137">
        <v>43799</v>
      </c>
      <c r="G60" s="164">
        <f t="shared" si="1"/>
        <v>22.766666666666666</v>
      </c>
      <c r="H60" s="115" t="s">
        <v>2781</v>
      </c>
      <c r="I60" s="114" t="s">
        <v>459</v>
      </c>
      <c r="J60" s="114" t="s">
        <v>463</v>
      </c>
      <c r="K60" s="116">
        <v>244634948</v>
      </c>
      <c r="L60" s="117" t="s">
        <v>1148</v>
      </c>
      <c r="M60" s="111">
        <v>1</v>
      </c>
      <c r="N60" s="117" t="s">
        <v>27</v>
      </c>
      <c r="O60" s="117" t="s">
        <v>2720</v>
      </c>
      <c r="P60" s="81"/>
    </row>
    <row r="61" spans="1:16" s="7" customFormat="1" ht="24.75" customHeight="1" outlineLevel="1" x14ac:dyDescent="0.25">
      <c r="A61" s="136">
        <v>14</v>
      </c>
      <c r="B61" s="115" t="s">
        <v>2672</v>
      </c>
      <c r="C61" s="117" t="s">
        <v>31</v>
      </c>
      <c r="D61" s="114" t="s">
        <v>2779</v>
      </c>
      <c r="E61" s="137">
        <v>43486</v>
      </c>
      <c r="F61" s="137">
        <v>43815</v>
      </c>
      <c r="G61" s="164">
        <f t="shared" si="1"/>
        <v>10.966666666666667</v>
      </c>
      <c r="H61" s="115" t="s">
        <v>2783</v>
      </c>
      <c r="I61" s="114" t="s">
        <v>459</v>
      </c>
      <c r="J61" s="114" t="s">
        <v>463</v>
      </c>
      <c r="K61" s="116">
        <v>770869041</v>
      </c>
      <c r="L61" s="117" t="s">
        <v>1148</v>
      </c>
      <c r="M61" s="111">
        <v>1</v>
      </c>
      <c r="N61" s="117" t="s">
        <v>27</v>
      </c>
      <c r="O61" s="117" t="s">
        <v>2720</v>
      </c>
      <c r="P61" s="81"/>
    </row>
    <row r="62" spans="1:16" s="7" customFormat="1" ht="24.75" customHeight="1" outlineLevel="1" x14ac:dyDescent="0.25">
      <c r="A62" s="136">
        <v>15</v>
      </c>
      <c r="B62" s="115" t="s">
        <v>2672</v>
      </c>
      <c r="C62" s="117" t="s">
        <v>31</v>
      </c>
      <c r="D62" s="114" t="s">
        <v>2801</v>
      </c>
      <c r="E62" s="137">
        <v>39114</v>
      </c>
      <c r="F62" s="137">
        <v>39447</v>
      </c>
      <c r="G62" s="164">
        <f t="shared" si="1"/>
        <v>11.1</v>
      </c>
      <c r="H62" s="115" t="s">
        <v>2804</v>
      </c>
      <c r="I62" s="114" t="s">
        <v>459</v>
      </c>
      <c r="J62" s="114" t="s">
        <v>463</v>
      </c>
      <c r="K62" s="116">
        <v>138210160</v>
      </c>
      <c r="L62" s="117" t="s">
        <v>1148</v>
      </c>
      <c r="M62" s="111">
        <v>1</v>
      </c>
      <c r="N62" s="117" t="s">
        <v>27</v>
      </c>
      <c r="O62" s="117" t="s">
        <v>1148</v>
      </c>
      <c r="P62" s="81"/>
    </row>
    <row r="63" spans="1:16" s="7" customFormat="1" ht="24.75" customHeight="1" outlineLevel="1" x14ac:dyDescent="0.25">
      <c r="A63" s="136">
        <v>16</v>
      </c>
      <c r="B63" s="115" t="s">
        <v>2672</v>
      </c>
      <c r="C63" s="117" t="s">
        <v>31</v>
      </c>
      <c r="D63" s="114" t="s">
        <v>2802</v>
      </c>
      <c r="E63" s="137">
        <v>39449</v>
      </c>
      <c r="F63" s="137">
        <v>39813</v>
      </c>
      <c r="G63" s="164">
        <f t="shared" si="1"/>
        <v>12.133333333333333</v>
      </c>
      <c r="H63" s="115" t="s">
        <v>2805</v>
      </c>
      <c r="I63" s="114" t="s">
        <v>459</v>
      </c>
      <c r="J63" s="114" t="s">
        <v>463</v>
      </c>
      <c r="K63" s="116">
        <v>180431052</v>
      </c>
      <c r="L63" s="117" t="s">
        <v>1148</v>
      </c>
      <c r="M63" s="111">
        <v>1</v>
      </c>
      <c r="N63" s="117" t="s">
        <v>27</v>
      </c>
      <c r="O63" s="117" t="s">
        <v>1148</v>
      </c>
      <c r="P63" s="81"/>
    </row>
    <row r="64" spans="1:16" s="7" customFormat="1" ht="24.75" customHeight="1" outlineLevel="1" x14ac:dyDescent="0.25">
      <c r="A64" s="136">
        <v>17</v>
      </c>
      <c r="B64" s="115" t="s">
        <v>2672</v>
      </c>
      <c r="C64" s="117" t="s">
        <v>31</v>
      </c>
      <c r="D64" s="114" t="s">
        <v>2803</v>
      </c>
      <c r="E64" s="137">
        <v>40546</v>
      </c>
      <c r="F64" s="137">
        <v>40908</v>
      </c>
      <c r="G64" s="164">
        <f t="shared" si="1"/>
        <v>12.066666666666666</v>
      </c>
      <c r="H64" s="115" t="s">
        <v>2806</v>
      </c>
      <c r="I64" s="114" t="s">
        <v>459</v>
      </c>
      <c r="J64" s="114" t="s">
        <v>463</v>
      </c>
      <c r="K64" s="116">
        <v>215334000</v>
      </c>
      <c r="L64" s="117" t="s">
        <v>1148</v>
      </c>
      <c r="M64" s="111">
        <v>1</v>
      </c>
      <c r="N64" s="117" t="s">
        <v>27</v>
      </c>
      <c r="O64" s="117" t="s">
        <v>1148</v>
      </c>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1"/>
      <c r="N107" s="117"/>
      <c r="O107" s="117"/>
      <c r="P107" s="81"/>
    </row>
    <row r="108" spans="1:16" ht="29.45" customHeight="1" thickBot="1" x14ac:dyDescent="0.3">
      <c r="O108" s="177"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2784</v>
      </c>
      <c r="E114" s="137">
        <v>43889</v>
      </c>
      <c r="F114" s="137">
        <v>44196</v>
      </c>
      <c r="G114" s="164">
        <f>IF(AND(E114&lt;&gt;"",F114&lt;&gt;""),((F114-E114)/30),"")</f>
        <v>10.233333333333333</v>
      </c>
      <c r="H114" s="115" t="s">
        <v>2785</v>
      </c>
      <c r="I114" s="114" t="s">
        <v>459</v>
      </c>
      <c r="J114" s="114" t="s">
        <v>463</v>
      </c>
      <c r="K114" s="116">
        <v>914006544</v>
      </c>
      <c r="L114" s="102">
        <f>+IF(AND(K114&gt;0,O114="Ejecución"),(K114/877802)*Tabla289[[#This Row],[% participación]],IF(AND(K114&gt;0,O114&lt;&gt;"Ejecución"),"-",""))</f>
        <v>1041.2445448973685</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+IF(AND(K115&gt;0,O115="Ejecución"),(K115/877802)*Tabla289[[#This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+IF(AND(K116&gt;0,O116="Ejecución"),(K116/877802)*Tabla289[[#This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+IF(AND(K117&gt;0,O117="Ejecución"),(K117/877802)*Tabla289[[#This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+IF(AND(K118&gt;0,O118="Ejecución"),(K118/877802)*Tabla289[[#This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+IF(AND(K119&gt;0,O119="Ejecución"),(K119/877802)*Tabla289[[#This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+IF(AND(K120&gt;0,O120="Ejecución"),(K120/877802)*Tabla289[[#This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+IF(AND(K121&gt;0,O121="Ejecución"),(K121/877802)*Tabla289[[#This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+IF(AND(K122&gt;0,O122="Ejecución"),(K122/877802)*Tabla289[[#This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+IF(AND(K123&gt;0,O123="Ejecución"),(K123/877802)*Tabla289[[#This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+IF(AND(K124&gt;0,O124="Ejecución"),(K124/877802)*Tabla289[[#This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+IF(AND(K125&gt;0,O125="Ejecución"),(K125/877802)*Tabla289[[#This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+IF(AND(K126&gt;0,O126="Ejecución"),(K126/877802)*Tabla289[[#This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+IF(AND(K127&gt;0,O127="Ejecución"),(K127/877802)*Tabla289[[#This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+IF(AND(K128&gt;0,O128="Ejecución"),(K128/877802)*Tabla289[[#This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+IF(AND(K129&gt;0,O129="Ejecución"),(K129/877802)*Tabla289[[#This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+IF(AND(K130&gt;0,O130="Ejecución"),(K130/877802)*Tabla289[[#This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+IF(AND(K131&gt;0,O131="Ejecución"),(K131/877802)*Tabla289[[#This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+IF(AND(K132&gt;0,O132="Ejecución"),(K132/877802)*Tabla289[[#This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+IF(AND(K133&gt;0,O133="Ejecución"),(K133/877802)*Tabla289[[#This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+IF(AND(K134&gt;0,O134="Ejecución"),(K134/877802)*Tabla289[[#This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+IF(AND(K135&gt;0,O135="Ejecución"),(K135/877802)*Tabla289[[#This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+IF(AND(K136&gt;0,O136="Ejecución"),(K136/877802)*Tabla289[[#This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+IF(AND(K137&gt;0,O137="Ejecución"),(K137/877802)*Tabla289[[#This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+IF(AND(K138&gt;0,O138="Ejecución"),(K138/877802)*Tabla289[[#This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+IF(AND(K139&gt;0,O139="Ejecución"),(K139/877802)*Tabla289[[#This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+IF(AND(K140&gt;0,O140="Ejecución"),(K140/877802)*Tabla289[[#This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+IF(AND(K141&gt;0,O141="Ejecución"),(K141/877802)*Tabla289[[#This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+IF(AND(K142&gt;0,O142="Ejecución"),(K142/877802)*Tabla289[[#This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+IF(AND(K143&gt;0,O143="Ejecución"),(K143/877802)*Tabla289[[#This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+IF(AND(K144&gt;0,O144="Ejecución"),(K144/877802)*Tabla289[[#This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+IF(AND(K145&gt;0,O145="Ejecución"),(K145/877802)*Tabla289[[#This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+IF(AND(K146&gt;0,O146="Ejecución"),(K146/877802)*Tabla289[[#This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+IF(AND(K147&gt;0,O147="Ejecución"),(K147/877802)*Tabla289[[#This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+IF(AND(K148&gt;0,O148="Ejecución"),(K148/877802)*Tabla289[[#This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+IF(AND(K149&gt;0,O149="Ejecución"),(K149/877802)*Tabla289[[#This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+IF(AND(K150&gt;0,O150="Ejecución"),(K150/877802)*Tabla289[[#This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+IF(AND(K151&gt;0,O151="Ejecución"),(K151/877802)*Tabla289[[#This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+IF(AND(K152&gt;0,O152="Ejecución"),(K152/877802)*Tabla289[[#This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+IF(AND(K153&gt;0,O153="Ejecución"),(K153/877802)*Tabla289[[#This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+IF(AND(K154&gt;0,O154="Ejecución"),(K154/877802)*Tabla289[[#This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+IF(AND(K155&gt;0,O155="Ejecución"),(K155/877802)*Tabla289[[#This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+IF(AND(K156&gt;0,O156="Ejecución"),(K156/877802)*Tabla289[[#This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+IF(AND(K157&gt;0,O157="Ejecución"),(K157/877802)*Tabla289[[#This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+IF(AND(K158&gt;0,O158="Ejecución"),(K158/877802)*Tabla289[[#This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+IF(AND(K159&gt;0,O159="Ejecución"),(K159/877802)*Tabla289[[#This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+IF(AND(K160&gt;0,O160="Ejecución"),(K160/877802)*Tabla289[[#This Row],[% participación]],IF(AND(K160&gt;0,O160&lt;&gt;"Ejecución"),"-",""))</f>
        <v/>
      </c>
      <c r="M160" s="117"/>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56"/>
      <c r="S177" s="19"/>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56" t="s">
        <v>2623</v>
      </c>
      <c r="S178" s="19"/>
      <c r="T178" s="19"/>
      <c r="U178" s="19"/>
      <c r="V178" s="19"/>
      <c r="W178" s="19"/>
      <c r="X178" s="19"/>
      <c r="Y178" s="19"/>
      <c r="Z178" s="19"/>
      <c r="AA178" s="19"/>
      <c r="AB178" s="19"/>
    </row>
    <row r="179" spans="1:28" ht="23.25" x14ac:dyDescent="0.25">
      <c r="A179" s="9"/>
      <c r="B179" s="240" t="s">
        <v>2671</v>
      </c>
      <c r="C179" s="240"/>
      <c r="D179" s="240"/>
      <c r="E179" s="24">
        <v>0.02</v>
      </c>
      <c r="F179" s="170">
        <v>1.4999999999999999E-2</v>
      </c>
      <c r="G179" s="171">
        <f>IF(F179&gt;0,SUM(E179+F179),"")</f>
        <v>3.5000000000000003E-2</v>
      </c>
      <c r="H179" s="5"/>
      <c r="I179" s="237" t="s">
        <v>2675</v>
      </c>
      <c r="J179" s="238"/>
      <c r="K179" s="238"/>
      <c r="L179" s="239"/>
      <c r="M179" s="170">
        <v>2.5000000000000001E-2</v>
      </c>
      <c r="O179" s="8"/>
      <c r="Q179" s="19"/>
      <c r="R179" s="171">
        <f>IF(M179&gt;0,SUM(L179+M179),"")</f>
        <v>2.5000000000000001E-2</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115640143.08000001</v>
      </c>
      <c r="F185" s="94"/>
      <c r="G185" s="95"/>
      <c r="H185" s="90"/>
      <c r="I185" s="92" t="s">
        <v>2632</v>
      </c>
      <c r="J185" s="176">
        <f>M179</f>
        <v>2.5000000000000001E-2</v>
      </c>
      <c r="K185" s="241" t="s">
        <v>2633</v>
      </c>
      <c r="L185" s="241"/>
      <c r="M185" s="96">
        <f>+J185*K20</f>
        <v>82600102.200000003</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v>40534</v>
      </c>
      <c r="D193" s="5"/>
      <c r="E193" s="119">
        <v>1899</v>
      </c>
      <c r="F193" s="5"/>
      <c r="G193" s="5"/>
      <c r="H193" s="139" t="s">
        <v>2786</v>
      </c>
      <c r="J193" s="5"/>
      <c r="K193" s="120">
        <v>42342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2789</v>
      </c>
      <c r="J211" s="27" t="s">
        <v>2627</v>
      </c>
      <c r="K211" s="140" t="s">
        <v>2787</v>
      </c>
      <c r="L211" s="21"/>
      <c r="M211" s="21"/>
      <c r="N211" s="21"/>
      <c r="O211" s="8"/>
    </row>
    <row r="212" spans="1:15" x14ac:dyDescent="0.25">
      <c r="A212" s="9"/>
      <c r="B212" s="27" t="s">
        <v>2624</v>
      </c>
      <c r="C212" s="139" t="s">
        <v>2786</v>
      </c>
      <c r="D212" s="21"/>
      <c r="G212" s="27" t="s">
        <v>2626</v>
      </c>
      <c r="H212" s="140" t="s">
        <v>2790</v>
      </c>
      <c r="J212" s="27" t="s">
        <v>2628</v>
      </c>
      <c r="K212" s="139" t="s">
        <v>2788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row r="216" spans="1:15" ht="15" hidden="1" customHeight="1" x14ac:dyDescent="0.25"/>
    <row r="217" spans="1:15" ht="15" hidden="1" customHeight="1" x14ac:dyDescent="0.25"/>
    <row r="218" spans="1:15" ht="15" hidden="1" customHeight="1" x14ac:dyDescent="0.25"/>
    <row r="219" spans="1:15" ht="15" hidden="1" customHeight="1" x14ac:dyDescent="0.25"/>
    <row r="220" spans="1:15" ht="15" hidden="1" customHeight="1" x14ac:dyDescent="0.25"/>
    <row r="221" spans="1:15" ht="15" hidden="1" customHeight="1" x14ac:dyDescent="0.25"/>
    <row r="222" spans="1:15" ht="15" hidden="1" customHeight="1" x14ac:dyDescent="0.25"/>
    <row r="223" spans="1:15" ht="15" hidden="1" customHeight="1" x14ac:dyDescent="0.25"/>
    <row r="224" spans="1:15"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44194.659314004632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59" t="str">
        <f>HYPERLINK("#Integrante_5!A109","CAPACIDAD RESIDUAL")</f>
        <v>CAPACIDAD RESIDUAL</v>
      </c>
      <c r="F8" s="260"/>
      <c r="G8" s="261"/>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59" t="str">
        <f>HYPERLINK("#Integrante_5!A162","TALENTO HUMANO")</f>
        <v>TALENTO HUMANO</v>
      </c>
      <c r="F9" s="260"/>
      <c r="G9" s="261"/>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59" t="str">
        <f>HYPERLINK("#Integrante_5!F162","INFRAESTRUCTURA")</f>
        <v>INFRAESTRUCTURA</v>
      </c>
      <c r="F10" s="260"/>
      <c r="G10" s="261"/>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44194.659314004632</v>
      </c>
      <c r="W20" s="106">
        <f ca="1">NOW()</f>
        <v>44194.659314004632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+IF(AND(K117&gt;0,O117="Ejecución"),(K117/877802)*Tabla2812[[#This Row],[% participación]],IF(AND(K117&gt;0,O117&lt;&gt;"Ejecución"),"-",""))</f>
        <v/>
      </c>
      <c r="M117" s="117"/>
      <c r="N117" s="111"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+IF(AND(K118&gt;0,O118="Ejecución"),(K118/877802)*Tabla2812[[#This Row],[% participación]],IF(AND(K118&gt;0,O118&lt;&gt;"Ejecución"),"-",""))</f>
        <v/>
      </c>
      <c r="M118" s="117"/>
      <c r="N118" s="111"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+IF(AND(K119&gt;0,O119="Ejecución"),(K119/877802)*Tabla2812[[#This Row],[% participación]],IF(AND(K119&gt;0,O119&lt;&gt;"Ejecución"),"-",""))</f>
        <v/>
      </c>
      <c r="M119" s="117"/>
      <c r="N119" s="111"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+IF(AND(K120&gt;0,O120="Ejecución"),(K120/877802)*Tabla2812[[#This Row],[% participación]],IF(AND(K120&gt;0,O120&lt;&gt;"Ejecución"),"-",""))</f>
        <v/>
      </c>
      <c r="M120" s="117"/>
      <c r="N120" s="111"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+IF(AND(K121&gt;0,O121="Ejecución"),(K121/877802)*Tabla2812[[#This Row],[% participación]],IF(AND(K121&gt;0,O121&lt;&gt;"Ejecución"),"-",""))</f>
        <v/>
      </c>
      <c r="M121" s="117"/>
      <c r="N121" s="111"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+IF(AND(K122&gt;0,O122="Ejecución"),(K122/877802)*Tabla2812[[#This Row],[% participación]],IF(AND(K122&gt;0,O122&lt;&gt;"Ejecución"),"-",""))</f>
        <v/>
      </c>
      <c r="M122" s="117"/>
      <c r="N122" s="111"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+IF(AND(K123&gt;0,O123="Ejecución"),(K123/877802)*Tabla2812[[#This Row],[% participación]],IF(AND(K123&gt;0,O123&lt;&gt;"Ejecución"),"-",""))</f>
        <v/>
      </c>
      <c r="M123" s="117"/>
      <c r="N123" s="111"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+IF(AND(K124&gt;0,O124="Ejecución"),(K124/877802)*Tabla2812[[#This Row],[% participación]],IF(AND(K124&gt;0,O124&lt;&gt;"Ejecución"),"-",""))</f>
        <v/>
      </c>
      <c r="M124" s="117"/>
      <c r="N124" s="111"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+IF(AND(K125&gt;0,O125="Ejecución"),(K125/877802)*Tabla2812[[#This Row],[% participación]],IF(AND(K125&gt;0,O125&lt;&gt;"Ejecución"),"-",""))</f>
        <v/>
      </c>
      <c r="M125" s="117"/>
      <c r="N125" s="111"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+IF(AND(K126&gt;0,O126="Ejecución"),(K126/877802)*Tabla2812[[#This Row],[% participación]],IF(AND(K126&gt;0,O126&lt;&gt;"Ejecución"),"-",""))</f>
        <v/>
      </c>
      <c r="M126" s="117"/>
      <c r="N126" s="111"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+IF(AND(K127&gt;0,O127="Ejecución"),(K127/877802)*Tabla2812[[#This Row],[% participación]],IF(AND(K127&gt;0,O127&lt;&gt;"Ejecución"),"-",""))</f>
        <v/>
      </c>
      <c r="M127" s="117"/>
      <c r="N127" s="111"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+IF(AND(K128&gt;0,O128="Ejecución"),(K128/877802)*Tabla2812[[#This Row],[% participación]],IF(AND(K128&gt;0,O128&lt;&gt;"Ejecución"),"-",""))</f>
        <v/>
      </c>
      <c r="M128" s="117"/>
      <c r="N128" s="111"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+IF(AND(K129&gt;0,O129="Ejecución"),(K129/877802)*Tabla2812[[#This Row],[% participación]],IF(AND(K129&gt;0,O129&lt;&gt;"Ejecución"),"-",""))</f>
        <v/>
      </c>
      <c r="M129" s="117"/>
      <c r="N129" s="111"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+IF(AND(K130&gt;0,O130="Ejecución"),(K130/877802)*Tabla2812[[#This Row],[% participación]],IF(AND(K130&gt;0,O130&lt;&gt;"Ejecución"),"-",""))</f>
        <v/>
      </c>
      <c r="M130" s="117"/>
      <c r="N130" s="111"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+IF(AND(K131&gt;0,O131="Ejecución"),(K131/877802)*Tabla2812[[#This Row],[% participación]],IF(AND(K131&gt;0,O131&lt;&gt;"Ejecución"),"-",""))</f>
        <v/>
      </c>
      <c r="M131" s="117"/>
      <c r="N131" s="111"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+IF(AND(K132&gt;0,O132="Ejecución"),(K132/877802)*Tabla2812[[#This Row],[% participación]],IF(AND(K132&gt;0,O132&lt;&gt;"Ejecución"),"-",""))</f>
        <v/>
      </c>
      <c r="M132" s="117"/>
      <c r="N132" s="111"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+IF(AND(K133&gt;0,O133="Ejecución"),(K133/877802)*Tabla2812[[#This Row],[% participación]],IF(AND(K133&gt;0,O133&lt;&gt;"Ejecución"),"-",""))</f>
        <v/>
      </c>
      <c r="M133" s="117"/>
      <c r="N133" s="111"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+IF(AND(K134&gt;0,O134="Ejecución"),(K134/877802)*Tabla2812[[#This Row],[% participación]],IF(AND(K134&gt;0,O134&lt;&gt;"Ejecución"),"-",""))</f>
        <v/>
      </c>
      <c r="M134" s="117"/>
      <c r="N134" s="111"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+IF(AND(K135&gt;0,O135="Ejecución"),(K135/877802)*Tabla2812[[#This Row],[% participación]],IF(AND(K135&gt;0,O135&lt;&gt;"Ejecución"),"-",""))</f>
        <v/>
      </c>
      <c r="M135" s="117"/>
      <c r="N135" s="111"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+IF(AND(K136&gt;0,O136="Ejecución"),(K136/877802)*Tabla2812[[#This Row],[% participación]],IF(AND(K136&gt;0,O136&lt;&gt;"Ejecución"),"-",""))</f>
        <v/>
      </c>
      <c r="M136" s="117"/>
      <c r="N136" s="111"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+IF(AND(K137&gt;0,O137="Ejecución"),(K137/877802)*Tabla2812[[#This Row],[% participación]],IF(AND(K137&gt;0,O137&lt;&gt;"Ejecución"),"-",""))</f>
        <v/>
      </c>
      <c r="M137" s="117"/>
      <c r="N137" s="111"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+IF(AND(K138&gt;0,O138="Ejecución"),(K138/877802)*Tabla2812[[#This Row],[% participación]],IF(AND(K138&gt;0,O138&lt;&gt;"Ejecución"),"-",""))</f>
        <v/>
      </c>
      <c r="M138" s="117"/>
      <c r="N138" s="111"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+IF(AND(K139&gt;0,O139="Ejecución"),(K139/877802)*Tabla2812[[#This Row],[% participación]],IF(AND(K139&gt;0,O139&lt;&gt;"Ejecución"),"-",""))</f>
        <v/>
      </c>
      <c r="M139" s="117"/>
      <c r="N139" s="111"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+IF(AND(K140&gt;0,O140="Ejecución"),(K140/877802)*Tabla2812[[#This Row],[% participación]],IF(AND(K140&gt;0,O140&lt;&gt;"Ejecución"),"-",""))</f>
        <v/>
      </c>
      <c r="M140" s="117"/>
      <c r="N140" s="111"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+IF(AND(K141&gt;0,O141="Ejecución"),(K141/877802)*Tabla2812[[#This Row],[% participación]],IF(AND(K141&gt;0,O141&lt;&gt;"Ejecución"),"-",""))</f>
        <v/>
      </c>
      <c r="M141" s="117"/>
      <c r="N141" s="111"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+IF(AND(K142&gt;0,O142="Ejecución"),(K142/877802)*Tabla2812[[#This Row],[% participación]],IF(AND(K142&gt;0,O142&lt;&gt;"Ejecución"),"-",""))</f>
        <v/>
      </c>
      <c r="M142" s="117"/>
      <c r="N142" s="111"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+IF(AND(K143&gt;0,O143="Ejecución"),(K143/877802)*Tabla2812[[#This Row],[% participación]],IF(AND(K143&gt;0,O143&lt;&gt;"Ejecución"),"-",""))</f>
        <v/>
      </c>
      <c r="M143" s="117"/>
      <c r="N143" s="174" t="str">
        <f>+IF(M142="No",1,IF(M142="Si","Ingrese %",""))</f>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+IF(AND(K144&gt;0,O144="Ejecución"),(K144/877802)*Tabla2812[[#This Row],[% participación]],IF(AND(K144&gt;0,O144&lt;&gt;"Ejecución"),"-",""))</f>
        <v/>
      </c>
      <c r="M144" s="117"/>
      <c r="N144" s="111"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+IF(AND(K145&gt;0,O145="Ejecución"),(K145/877802)*Tabla2812[[#This Row],[% participación]],IF(AND(K145&gt;0,O145&lt;&gt;"Ejecución"),"-",""))</f>
        <v/>
      </c>
      <c r="M145" s="117"/>
      <c r="N145" s="111"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+IF(AND(K146&gt;0,O146="Ejecución"),(K146/877802)*Tabla2812[[#This Row],[% participación]],IF(AND(K146&gt;0,O146&lt;&gt;"Ejecución"),"-",""))</f>
        <v/>
      </c>
      <c r="M146" s="117"/>
      <c r="N146" s="111"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+IF(AND(K147&gt;0,O147="Ejecución"),(K147/877802)*Tabla2812[[#This Row],[% participación]],IF(AND(K147&gt;0,O147&lt;&gt;"Ejecución"),"-",""))</f>
        <v/>
      </c>
      <c r="M147" s="117"/>
      <c r="N147" s="111"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+IF(AND(K148&gt;0,O148="Ejecución"),(K148/877802)*Tabla2812[[#This Row],[% participación]],IF(AND(K148&gt;0,O148&lt;&gt;"Ejecución"),"-",""))</f>
        <v/>
      </c>
      <c r="M148" s="117"/>
      <c r="N148" s="111"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+IF(AND(K149&gt;0,O149="Ejecución"),(K149/877802)*Tabla2812[[#This Row],[% participación]],IF(AND(K149&gt;0,O149&lt;&gt;"Ejecución"),"-",""))</f>
        <v/>
      </c>
      <c r="M149" s="117"/>
      <c r="N149" s="111"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+IF(AND(K150&gt;0,O150="Ejecución"),(K150/877802)*Tabla2812[[#This Row],[% participación]],IF(AND(K150&gt;0,O150&lt;&gt;"Ejecución"),"-",""))</f>
        <v/>
      </c>
      <c r="M150" s="117"/>
      <c r="N150" s="111"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+IF(AND(K151&gt;0,O151="Ejecución"),(K151/877802)*Tabla2812[[#This Row],[% participación]],IF(AND(K151&gt;0,O151&lt;&gt;"Ejecución"),"-",""))</f>
        <v/>
      </c>
      <c r="M151" s="117"/>
      <c r="N151" s="111"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+IF(AND(K152&gt;0,O152="Ejecución"),(K152/877802)*Tabla2812[[#This Row],[% participación]],IF(AND(K152&gt;0,O152&lt;&gt;"Ejecución"),"-",""))</f>
        <v/>
      </c>
      <c r="M152" s="117"/>
      <c r="N152" s="111"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+IF(AND(K153&gt;0,O153="Ejecución"),(K153/877802)*Tabla2812[[#This Row],[% participación]],IF(AND(K153&gt;0,O153&lt;&gt;"Ejecución"),"-",""))</f>
        <v/>
      </c>
      <c r="M153" s="117"/>
      <c r="N153" s="111"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+IF(AND(K154&gt;0,O154="Ejecución"),(K154/877802)*Tabla2812[[#This Row],[% participación]],IF(AND(K154&gt;0,O154&lt;&gt;"Ejecución"),"-",""))</f>
        <v/>
      </c>
      <c r="M154" s="117"/>
      <c r="N154" s="111"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+IF(AND(K155&gt;0,O155="Ejecución"),(K155/877802)*Tabla2812[[#This Row],[% participación]],IF(AND(K155&gt;0,O155&lt;&gt;"Ejecución"),"-",""))</f>
        <v/>
      </c>
      <c r="M155" s="117"/>
      <c r="N155" s="111"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+IF(AND(K156&gt;0,O156="Ejecución"),(K156/877802)*Tabla2812[[#This Row],[% participación]],IF(AND(K156&gt;0,O156&lt;&gt;"Ejecución"),"-",""))</f>
        <v/>
      </c>
      <c r="M156" s="117"/>
      <c r="N156" s="111"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+IF(AND(K157&gt;0,O157="Ejecución"),(K157/877802)*Tabla2812[[#This Row],[% participación]],IF(AND(K157&gt;0,O157&lt;&gt;"Ejecución"),"-",""))</f>
        <v/>
      </c>
      <c r="M157" s="117"/>
      <c r="N157" s="111"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+IF(AND(K158&gt;0,O158="Ejecución"),(K158/877802)*Tabla2812[[#This Row],[% participación]],IF(AND(K158&gt;0,O158&lt;&gt;"Ejecución"),"-",""))</f>
        <v/>
      </c>
      <c r="M158" s="117"/>
      <c r="N158" s="111"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2679</v>
      </c>
      <c r="J174" s="195"/>
      <c r="K174" s="195"/>
      <c r="L174" s="195"/>
      <c r="M174" s="195"/>
      <c r="O174" s="177"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9"/>
      <c r="S175" s="156"/>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9"/>
      <c r="S176" s="156" t="s">
        <v>2623</v>
      </c>
      <c r="T176" s="19"/>
      <c r="U176" s="19"/>
      <c r="V176" s="19"/>
      <c r="W176" s="19"/>
      <c r="X176" s="19"/>
      <c r="Y176" s="19"/>
      <c r="Z176" s="19"/>
      <c r="AA176" s="19"/>
      <c r="AB176" s="19"/>
    </row>
    <row r="177" spans="1:28" ht="23.25" x14ac:dyDescent="0.25">
      <c r="A177" s="9"/>
      <c r="B177" s="240" t="s">
        <v>2671</v>
      </c>
      <c r="C177" s="240"/>
      <c r="D177" s="240"/>
      <c r="E177" s="24">
        <v>0.02</v>
      </c>
      <c r="F177" s="170"/>
      <c r="G177" s="171" t="str">
        <f>IF(F177&gt;0,SUM(E177+F177),"")</f>
        <v/>
      </c>
      <c r="H177" s="5"/>
      <c r="I177" s="237" t="s">
        <v>2673</v>
      </c>
      <c r="J177" s="238"/>
      <c r="K177" s="238"/>
      <c r="L177" s="239"/>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1" t="s">
        <v>2633</v>
      </c>
      <c r="L183" s="241"/>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44194.659314004632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59" t="str">
        <f>HYPERLINK("#Integrante_6!A109","CAPACIDAD RESIDUAL")</f>
        <v>CAPACIDAD RESIDUAL</v>
      </c>
      <c r="F8" s="260"/>
      <c r="G8" s="261"/>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59" t="str">
        <f>HYPERLINK("#Integrante_6!A162","TALENTO HUMANO")</f>
        <v>TALENTO HUMANO</v>
      </c>
      <c r="F9" s="260"/>
      <c r="G9" s="261"/>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59" t="str">
        <f>HYPERLINK("#Integrante_6!F162","INFRAESTRUCTURA")</f>
        <v>INFRAESTRUCTURA</v>
      </c>
      <c r="F10" s="260"/>
      <c r="G10" s="261"/>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44194.659314004632</v>
      </c>
      <c r="W20" s="106">
        <f ca="1">NOW()</f>
        <v>44194.659314004632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76"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76"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76"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76"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76"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76"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76"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76"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76"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76"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76"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76"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76"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76"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76"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76"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76"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76"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76"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76" t="str">
        <f t="shared" si="1"/>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76" t="str">
        <f t="shared" si="1"/>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76" t="str">
        <f t="shared" si="1"/>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76" t="str">
        <f t="shared" si="1"/>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76" t="str">
        <f t="shared" si="1"/>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76" t="str">
        <f t="shared" si="1"/>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76" t="str">
        <f t="shared" si="1"/>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76" t="str">
        <f t="shared" si="1"/>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76" t="str">
        <f t="shared" si="1"/>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76" t="str">
        <f t="shared" si="1"/>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76" t="str">
        <f t="shared" si="1"/>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76" t="str">
        <f t="shared" si="1"/>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76" t="str">
        <f t="shared" si="1"/>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76"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76" t="str">
        <f t="shared" si="2"/>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76" t="str">
        <f t="shared" si="2"/>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76" t="str">
        <f t="shared" si="2"/>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76" t="str">
        <f t="shared" si="2"/>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76" t="str">
        <f t="shared" si="2"/>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76" t="str">
        <f t="shared" si="3"/>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76" t="str">
        <f t="shared" si="3"/>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76" t="str">
        <f t="shared" si="3"/>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76" t="str">
        <f t="shared" si="3"/>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76" t="str">
        <f t="shared" si="3"/>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76" t="str">
        <f>IF(AND(E93&lt;&gt;"",F93&lt;&gt;""),((F93-E93)/30),"")</f>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76" t="str">
        <f t="shared" si="3"/>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76"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76"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76"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76"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76"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76"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76"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76"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76"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76"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76"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76"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76" t="str">
        <f t="shared" si="1"/>
        <v/>
      </c>
      <c r="H107" s="115"/>
      <c r="I107" s="114"/>
      <c r="J107" s="114"/>
      <c r="K107" s="116"/>
      <c r="L107" s="117"/>
      <c r="M107" s="111"/>
      <c r="N107" s="117"/>
      <c r="O107" s="117"/>
      <c r="P107" s="81"/>
    </row>
    <row r="108" spans="1:16" ht="29.45" customHeight="1" thickBot="1" x14ac:dyDescent="0.3">
      <c r="O108" s="177"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2" t="str">
        <f>+IF(AND(K114&gt;0,O114="Ejecución"),(K114/877802)*Tabla2815[[#This Row],[% participación]],IF(AND(K114&gt;0,O114&lt;&gt;"Ejecución"),"-",""))</f>
        <v/>
      </c>
      <c r="M114" s="117"/>
      <c r="N114" s="173" t="str">
        <f>+IF(M116="No",1,IF(M116="Si","Ingrese %",""))</f>
        <v/>
      </c>
      <c r="O114" s="169" t="s">
        <v>1150</v>
      </c>
      <c r="P114" s="80"/>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8"/>
      <c r="L115" s="102" t="str">
        <f>+IF(AND(K115&gt;0,O115="Ejecución"),(K115/877802)*Tabla2815[[#This Row],[% participación]],IF(AND(K115&gt;0,O115&lt;&gt;"Ejecución"),"-",""))</f>
        <v/>
      </c>
      <c r="M115" s="117"/>
      <c r="N115" s="173" t="str">
        <f>+IF(M116="No",1,IF(M116="Si","Ingrese %",""))</f>
        <v/>
      </c>
      <c r="O115" s="169" t="s">
        <v>1150</v>
      </c>
      <c r="P115" s="80"/>
    </row>
    <row r="116" spans="1:16" s="6" customFormat="1" ht="24.75" customHeight="1" x14ac:dyDescent="0.25">
      <c r="A116" s="135">
        <v>3</v>
      </c>
      <c r="B116" s="165" t="s">
        <v>2672</v>
      </c>
      <c r="C116" s="166" t="s">
        <v>31</v>
      </c>
      <c r="D116" s="114"/>
      <c r="E116" s="137"/>
      <c r="F116" s="137"/>
      <c r="G116" s="164" t="str">
        <f t="shared" si="4"/>
        <v/>
      </c>
      <c r="H116" s="115"/>
      <c r="I116" s="114"/>
      <c r="J116" s="114"/>
      <c r="K116" s="68"/>
      <c r="L116" s="102" t="str">
        <f>+IF(AND(K116&gt;0,O116="Ejecución"),(K116/877802)*Tabla2815[[#This Row],[% participación]],IF(AND(K116&gt;0,O116&lt;&gt;"Ejecución"),"-",""))</f>
        <v/>
      </c>
      <c r="M116" s="117"/>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8"/>
      <c r="L117" s="102" t="str">
        <f>+IF(AND(K117&gt;0,O117="Ejecución"),(K117/877802)*Tabla2815[[#This Row],[% participación]],IF(AND(K117&gt;0,O117&lt;&gt;"Ejecución"),"-",""))</f>
        <v/>
      </c>
      <c r="M117" s="117"/>
      <c r="N117" s="173" t="str">
        <f t="shared" si="5"/>
        <v/>
      </c>
      <c r="O117" s="169" t="s">
        <v>1150</v>
      </c>
      <c r="P117" s="80"/>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8"/>
      <c r="L118" s="102" t="str">
        <f>+IF(AND(K118&gt;0,O118="Ejecución"),(K118/877802)*Tabla2815[[#This Row],[% participación]],IF(AND(K118&gt;0,O118&lt;&gt;"Ejecución"),"-",""))</f>
        <v/>
      </c>
      <c r="M118" s="117"/>
      <c r="N118" s="173" t="str">
        <f t="shared" si="5"/>
        <v/>
      </c>
      <c r="O118" s="169" t="s">
        <v>1150</v>
      </c>
      <c r="P118" s="81"/>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8"/>
      <c r="L119" s="102" t="str">
        <f>+IF(AND(K119&gt;0,O119="Ejecución"),(K119/877802)*Tabla2815[[#This Row],[% participación]],IF(AND(K119&gt;0,O119&lt;&gt;"Ejecución"),"-",""))</f>
        <v/>
      </c>
      <c r="M119" s="117"/>
      <c r="N119" s="173" t="str">
        <f t="shared" si="5"/>
        <v/>
      </c>
      <c r="O119" s="169" t="s">
        <v>1150</v>
      </c>
      <c r="P119" s="81"/>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8"/>
      <c r="L120" s="102" t="str">
        <f>+IF(AND(K120&gt;0,O120="Ejecución"),(K120/877802)*Tabla2815[[#This Row],[% participación]],IF(AND(K120&gt;0,O120&lt;&gt;"Ejecución"),"-",""))</f>
        <v/>
      </c>
      <c r="M120" s="117"/>
      <c r="N120" s="173" t="str">
        <f t="shared" si="5"/>
        <v/>
      </c>
      <c r="O120" s="169" t="s">
        <v>1150</v>
      </c>
      <c r="P120" s="81"/>
    </row>
    <row r="121" spans="1:16" s="7" customFormat="1" ht="24.75" customHeight="1" outlineLevel="1" x14ac:dyDescent="0.25">
      <c r="A121" s="136">
        <v>8</v>
      </c>
      <c r="B121" s="165" t="s">
        <v>2672</v>
      </c>
      <c r="C121" s="166" t="s">
        <v>31</v>
      </c>
      <c r="D121" s="114"/>
      <c r="E121" s="137"/>
      <c r="F121" s="137"/>
      <c r="G121" s="164" t="str">
        <f t="shared" si="4"/>
        <v/>
      </c>
      <c r="H121" s="113"/>
      <c r="I121" s="114"/>
      <c r="J121" s="114"/>
      <c r="K121" s="68"/>
      <c r="L121" s="102" t="str">
        <f>+IF(AND(K121&gt;0,O121="Ejecución"),(K121/877802)*Tabla2815[[#This Row],[% participación]],IF(AND(K121&gt;0,O121&lt;&gt;"Ejecución"),"-",""))</f>
        <v/>
      </c>
      <c r="M121" s="117"/>
      <c r="N121" s="173" t="str">
        <f t="shared" si="5"/>
        <v/>
      </c>
      <c r="O121" s="169" t="s">
        <v>1150</v>
      </c>
      <c r="P121" s="81"/>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8"/>
      <c r="L122" s="102" t="str">
        <f>+IF(AND(K122&gt;0,O122="Ejecución"),(K122/877802)*Tabla2815[[#This Row],[% participación]],IF(AND(K122&gt;0,O122&lt;&gt;"Ejecución"),"-",""))</f>
        <v/>
      </c>
      <c r="M122" s="117"/>
      <c r="N122" s="173" t="str">
        <f t="shared" si="5"/>
        <v/>
      </c>
      <c r="O122" s="169" t="s">
        <v>1150</v>
      </c>
      <c r="P122" s="81"/>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8"/>
      <c r="L123" s="102" t="str">
        <f>+IF(AND(K123&gt;0,O123="Ejecución"),(K123/877802)*Tabla2815[[#This Row],[% participación]],IF(AND(K123&gt;0,O123&lt;&gt;"Ejecución"),"-",""))</f>
        <v/>
      </c>
      <c r="M123" s="117"/>
      <c r="N123" s="173" t="str">
        <f t="shared" si="5"/>
        <v/>
      </c>
      <c r="O123" s="169" t="s">
        <v>1150</v>
      </c>
      <c r="P123" s="81"/>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8"/>
      <c r="L124" s="102" t="str">
        <f>+IF(AND(K124&gt;0,O124="Ejecución"),(K124/877802)*Tabla2815[[#This Row],[% participación]],IF(AND(K124&gt;0,O124&lt;&gt;"Ejecución"),"-",""))</f>
        <v/>
      </c>
      <c r="M124" s="117"/>
      <c r="N124" s="173" t="str">
        <f t="shared" si="5"/>
        <v/>
      </c>
      <c r="O124" s="169" t="s">
        <v>1150</v>
      </c>
      <c r="P124" s="81"/>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8"/>
      <c r="L125" s="102" t="str">
        <f>+IF(AND(K125&gt;0,O125="Ejecución"),(K125/877802)*Tabla2815[[#This Row],[% participación]],IF(AND(K125&gt;0,O125&lt;&gt;"Ejecución"),"-",""))</f>
        <v/>
      </c>
      <c r="M125" s="117"/>
      <c r="N125" s="173" t="str">
        <f t="shared" si="5"/>
        <v/>
      </c>
      <c r="O125" s="169" t="s">
        <v>1150</v>
      </c>
      <c r="P125" s="81"/>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8"/>
      <c r="L126" s="102" t="str">
        <f>+IF(AND(K126&gt;0,O126="Ejecución"),(K126/877802)*Tabla2815[[#This Row],[% participación]],IF(AND(K126&gt;0,O126&lt;&gt;"Ejecución"),"-",""))</f>
        <v/>
      </c>
      <c r="M126" s="117"/>
      <c r="N126" s="173" t="str">
        <f t="shared" si="5"/>
        <v/>
      </c>
      <c r="O126" s="169" t="s">
        <v>1150</v>
      </c>
      <c r="P126" s="81"/>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8"/>
      <c r="L127" s="102" t="str">
        <f>+IF(AND(K127&gt;0,O127="Ejecución"),(K127/877802)*Tabla2815[[#This Row],[% participación]],IF(AND(K127&gt;0,O127&lt;&gt;"Ejecución"),"-",""))</f>
        <v/>
      </c>
      <c r="M127" s="117"/>
      <c r="N127" s="173" t="str">
        <f t="shared" si="5"/>
        <v/>
      </c>
      <c r="O127" s="169" t="s">
        <v>1150</v>
      </c>
      <c r="P127" s="81"/>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8"/>
      <c r="L128" s="102" t="str">
        <f>+IF(AND(K128&gt;0,O128="Ejecución"),(K128/877802)*Tabla2815[[#This Row],[% participación]],IF(AND(K128&gt;0,O128&lt;&gt;"Ejecución"),"-",""))</f>
        <v/>
      </c>
      <c r="M128" s="117"/>
      <c r="N128" s="173" t="str">
        <f t="shared" si="5"/>
        <v/>
      </c>
      <c r="O128" s="169" t="s">
        <v>1150</v>
      </c>
      <c r="P128" s="81"/>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8"/>
      <c r="L129" s="102" t="str">
        <f>+IF(AND(K129&gt;0,O129="Ejecución"),(K129/877802)*Tabla2815[[#This Row],[% participación]],IF(AND(K129&gt;0,O129&lt;&gt;"Ejecución"),"-",""))</f>
        <v/>
      </c>
      <c r="M129" s="117"/>
      <c r="N129" s="173" t="str">
        <f t="shared" si="5"/>
        <v/>
      </c>
      <c r="O129" s="169" t="s">
        <v>1150</v>
      </c>
      <c r="P129" s="81"/>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8"/>
      <c r="L130" s="102" t="str">
        <f>+IF(AND(K130&gt;0,O130="Ejecución"),(K130/877802)*Tabla2815[[#This Row],[% participación]],IF(AND(K130&gt;0,O130&lt;&gt;"Ejecución"),"-",""))</f>
        <v/>
      </c>
      <c r="M130" s="117"/>
      <c r="N130" s="173" t="str">
        <f t="shared" si="5"/>
        <v/>
      </c>
      <c r="O130" s="169" t="s">
        <v>1150</v>
      </c>
      <c r="P130" s="81"/>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8"/>
      <c r="L131" s="102" t="str">
        <f>+IF(AND(K131&gt;0,O131="Ejecución"),(K131/877802)*Tabla2815[[#This Row],[% participación]],IF(AND(K131&gt;0,O131&lt;&gt;"Ejecución"),"-",""))</f>
        <v/>
      </c>
      <c r="M131" s="117"/>
      <c r="N131" s="173" t="str">
        <f t="shared" si="5"/>
        <v/>
      </c>
      <c r="O131" s="169" t="s">
        <v>1150</v>
      </c>
      <c r="P131" s="81"/>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8"/>
      <c r="L132" s="102" t="str">
        <f>+IF(AND(K132&gt;0,O132="Ejecución"),(K132/877802)*Tabla2815[[#This Row],[% participación]],IF(AND(K132&gt;0,O132&lt;&gt;"Ejecución"),"-",""))</f>
        <v/>
      </c>
      <c r="M132" s="117"/>
      <c r="N132" s="173" t="str">
        <f t="shared" si="5"/>
        <v/>
      </c>
      <c r="O132" s="169" t="s">
        <v>1150</v>
      </c>
      <c r="P132" s="81"/>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8"/>
      <c r="L133" s="102" t="str">
        <f>+IF(AND(K133&gt;0,O133="Ejecución"),(K133/877802)*Tabla2815[[#This Row],[% participación]],IF(AND(K133&gt;0,O133&lt;&gt;"Ejecución"),"-",""))</f>
        <v/>
      </c>
      <c r="M133" s="117"/>
      <c r="N133" s="173" t="str">
        <f t="shared" si="5"/>
        <v/>
      </c>
      <c r="O133" s="169" t="s">
        <v>1150</v>
      </c>
      <c r="P133" s="81"/>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8"/>
      <c r="L134" s="102" t="str">
        <f>+IF(AND(K134&gt;0,O134="Ejecución"),(K134/877802)*Tabla2815[[#This Row],[% participación]],IF(AND(K134&gt;0,O134&lt;&gt;"Ejecución"),"-",""))</f>
        <v/>
      </c>
      <c r="M134" s="117"/>
      <c r="N134" s="173" t="str">
        <f t="shared" si="5"/>
        <v/>
      </c>
      <c r="O134" s="169" t="s">
        <v>1150</v>
      </c>
      <c r="P134" s="81"/>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8"/>
      <c r="L135" s="102" t="str">
        <f>+IF(AND(K135&gt;0,O135="Ejecución"),(K135/877802)*Tabla2815[[#This Row],[% participación]],IF(AND(K135&gt;0,O135&lt;&gt;"Ejecución"),"-",""))</f>
        <v/>
      </c>
      <c r="M135" s="117"/>
      <c r="N135" s="173" t="str">
        <f t="shared" si="5"/>
        <v/>
      </c>
      <c r="O135" s="169" t="s">
        <v>1150</v>
      </c>
      <c r="P135" s="81"/>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8"/>
      <c r="L136" s="102" t="str">
        <f>+IF(AND(K136&gt;0,O136="Ejecución"),(K136/877802)*Tabla2815[[#This Row],[% participación]],IF(AND(K136&gt;0,O136&lt;&gt;"Ejecución"),"-",""))</f>
        <v/>
      </c>
      <c r="M136" s="117"/>
      <c r="N136" s="173" t="str">
        <f t="shared" si="5"/>
        <v/>
      </c>
      <c r="O136" s="169" t="s">
        <v>1150</v>
      </c>
      <c r="P136" s="81"/>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8"/>
      <c r="L137" s="102" t="str">
        <f>+IF(AND(K137&gt;0,O137="Ejecución"),(K137/877802)*Tabla2815[[#This Row],[% participación]],IF(AND(K137&gt;0,O137&lt;&gt;"Ejecución"),"-",""))</f>
        <v/>
      </c>
      <c r="M137" s="117"/>
      <c r="N137" s="173" t="str">
        <f t="shared" si="5"/>
        <v/>
      </c>
      <c r="O137" s="169" t="s">
        <v>1150</v>
      </c>
      <c r="P137" s="81"/>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8"/>
      <c r="L138" s="102" t="str">
        <f>+IF(AND(K138&gt;0,O138="Ejecución"),(K138/877802)*Tabla2815[[#This Row],[% participación]],IF(AND(K138&gt;0,O138&lt;&gt;"Ejecución"),"-",""))</f>
        <v/>
      </c>
      <c r="M138" s="117"/>
      <c r="N138" s="173" t="str">
        <f t="shared" si="5"/>
        <v/>
      </c>
      <c r="O138" s="169" t="s">
        <v>1150</v>
      </c>
      <c r="P138" s="81"/>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8"/>
      <c r="L139" s="102" t="str">
        <f>+IF(AND(K139&gt;0,O139="Ejecución"),(K139/877802)*Tabla2815[[#This Row],[% participación]],IF(AND(K139&gt;0,O139&lt;&gt;"Ejecución"),"-",""))</f>
        <v/>
      </c>
      <c r="M139" s="117"/>
      <c r="N139" s="173" t="str">
        <f t="shared" si="5"/>
        <v/>
      </c>
      <c r="O139" s="169" t="s">
        <v>1150</v>
      </c>
      <c r="P139" s="81"/>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8"/>
      <c r="L140" s="102" t="str">
        <f>+IF(AND(K140&gt;0,O140="Ejecución"),(K140/877802)*Tabla2815[[#This Row],[% participación]],IF(AND(K140&gt;0,O140&lt;&gt;"Ejecución"),"-",""))</f>
        <v/>
      </c>
      <c r="M140" s="117"/>
      <c r="N140" s="173" t="str">
        <f t="shared" si="5"/>
        <v/>
      </c>
      <c r="O140" s="169" t="s">
        <v>1150</v>
      </c>
      <c r="P140" s="81"/>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8"/>
      <c r="L141" s="102" t="str">
        <f>+IF(AND(K141&gt;0,O141="Ejecución"),(K141/877802)*Tabla2815[[#This Row],[% participación]],IF(AND(K141&gt;0,O141&lt;&gt;"Ejecución"),"-",""))</f>
        <v/>
      </c>
      <c r="M141" s="117"/>
      <c r="N141" s="173" t="str">
        <f t="shared" si="5"/>
        <v/>
      </c>
      <c r="O141" s="169" t="s">
        <v>1150</v>
      </c>
      <c r="P141" s="81"/>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8"/>
      <c r="L142" s="102" t="str">
        <f>+IF(AND(K142&gt;0,O142="Ejecución"),(K142/877802)*Tabla2815[[#This Row],[% participación]],IF(AND(K142&gt;0,O142&lt;&gt;"Ejecución"),"-",""))</f>
        <v/>
      </c>
      <c r="M142" s="117"/>
      <c r="N142" s="173" t="str">
        <f t="shared" si="5"/>
        <v/>
      </c>
      <c r="O142" s="169" t="s">
        <v>1150</v>
      </c>
      <c r="P142" s="81"/>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8"/>
      <c r="L143" s="102" t="str">
        <f>+IF(AND(K143&gt;0,O143="Ejecución"),(K143/877802)*Tabla2815[[#This Row],[% participación]],IF(AND(K143&gt;0,O143&lt;&gt;"Ejecución"),"-",""))</f>
        <v/>
      </c>
      <c r="M143" s="117"/>
      <c r="N143" s="173" t="str">
        <f t="shared" si="5"/>
        <v/>
      </c>
      <c r="O143" s="169" t="s">
        <v>1150</v>
      </c>
      <c r="P143" s="81"/>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8"/>
      <c r="L144" s="102" t="str">
        <f>+IF(AND(K144&gt;0,O144="Ejecución"),(K144/877802)*Tabla2815[[#This Row],[% participación]],IF(AND(K144&gt;0,O144&lt;&gt;"Ejecución"),"-",""))</f>
        <v/>
      </c>
      <c r="M144" s="117"/>
      <c r="N144" s="173" t="str">
        <f t="shared" si="5"/>
        <v/>
      </c>
      <c r="O144" s="169" t="s">
        <v>1150</v>
      </c>
      <c r="P144" s="81"/>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8"/>
      <c r="L145" s="102" t="str">
        <f>+IF(AND(K145&gt;0,O145="Ejecución"),(K145/877802)*Tabla2815[[#This Row],[% participación]],IF(AND(K145&gt;0,O145&lt;&gt;"Ejecución"),"-",""))</f>
        <v/>
      </c>
      <c r="M145" s="117"/>
      <c r="N145" s="173" t="str">
        <f t="shared" si="5"/>
        <v/>
      </c>
      <c r="O145" s="169" t="s">
        <v>1150</v>
      </c>
      <c r="P145" s="81"/>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8"/>
      <c r="L146" s="102" t="str">
        <f>+IF(AND(K146&gt;0,O146="Ejecución"),(K146/877802)*Tabla2815[[#This Row],[% participación]],IF(AND(K146&gt;0,O146&lt;&gt;"Ejecución"),"-",""))</f>
        <v/>
      </c>
      <c r="M146" s="117"/>
      <c r="N146" s="173" t="str">
        <f t="shared" si="5"/>
        <v/>
      </c>
      <c r="O146" s="169" t="s">
        <v>1150</v>
      </c>
      <c r="P146" s="81"/>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8"/>
      <c r="L147" s="102" t="str">
        <f>+IF(AND(K147&gt;0,O147="Ejecución"),(K147/877802)*Tabla2815[[#This Row],[% participación]],IF(AND(K147&gt;0,O147&lt;&gt;"Ejecución"),"-",""))</f>
        <v/>
      </c>
      <c r="M147" s="117"/>
      <c r="N147" s="173" t="str">
        <f t="shared" si="5"/>
        <v/>
      </c>
      <c r="O147" s="169" t="s">
        <v>1150</v>
      </c>
      <c r="P147" s="81"/>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8"/>
      <c r="L148" s="102" t="str">
        <f>+IF(AND(K148&gt;0,O148="Ejecución"),(K148/877802)*Tabla2815[[#This Row],[% participación]],IF(AND(K148&gt;0,O148&lt;&gt;"Ejecución"),"-",""))</f>
        <v/>
      </c>
      <c r="M148" s="117"/>
      <c r="N148" s="173" t="str">
        <f t="shared" si="5"/>
        <v/>
      </c>
      <c r="O148" s="169" t="s">
        <v>1150</v>
      </c>
      <c r="P148" s="81"/>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8"/>
      <c r="L149" s="102" t="str">
        <f>+IF(AND(K149&gt;0,O149="Ejecución"),(K149/877802)*Tabla2815[[#This Row],[% participación]],IF(AND(K149&gt;0,O149&lt;&gt;"Ejecución"),"-",""))</f>
        <v/>
      </c>
      <c r="M149" s="117"/>
      <c r="N149" s="173" t="str">
        <f t="shared" si="5"/>
        <v/>
      </c>
      <c r="O149" s="169" t="s">
        <v>1150</v>
      </c>
      <c r="P149" s="81"/>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8"/>
      <c r="L150" s="102" t="str">
        <f>+IF(AND(K150&gt;0,O150="Ejecución"),(K150/877802)*Tabla2815[[#This Row],[% participación]],IF(AND(K150&gt;0,O150&lt;&gt;"Ejecución"),"-",""))</f>
        <v/>
      </c>
      <c r="M150" s="117"/>
      <c r="N150" s="173" t="str">
        <f t="shared" si="5"/>
        <v/>
      </c>
      <c r="O150" s="169" t="s">
        <v>1150</v>
      </c>
      <c r="P150" s="81"/>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8"/>
      <c r="L151" s="102" t="str">
        <f>+IF(AND(K151&gt;0,O151="Ejecución"),(K151/877802)*Tabla2815[[#This Row],[% participación]],IF(AND(K151&gt;0,O151&lt;&gt;"Ejecución"),"-",""))</f>
        <v/>
      </c>
      <c r="M151" s="117"/>
      <c r="N151" s="173" t="str">
        <f t="shared" si="5"/>
        <v/>
      </c>
      <c r="O151" s="169" t="s">
        <v>1150</v>
      </c>
      <c r="P151" s="81"/>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8"/>
      <c r="L152" s="102" t="str">
        <f>+IF(AND(K152&gt;0,O152="Ejecución"),(K152/877802)*Tabla2815[[#This Row],[% participación]],IF(AND(K152&gt;0,O152&lt;&gt;"Ejecución"),"-",""))</f>
        <v/>
      </c>
      <c r="M152" s="117"/>
      <c r="N152" s="173" t="str">
        <f t="shared" si="5"/>
        <v/>
      </c>
      <c r="O152" s="169" t="s">
        <v>1150</v>
      </c>
      <c r="P152" s="81"/>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8"/>
      <c r="L153" s="102" t="str">
        <f>+IF(AND(K153&gt;0,O153="Ejecución"),(K153/877802)*Tabla2815[[#This Row],[% participación]],IF(AND(K153&gt;0,O153&lt;&gt;"Ejecución"),"-",""))</f>
        <v/>
      </c>
      <c r="M153" s="117"/>
      <c r="N153" s="173" t="str">
        <f t="shared" si="5"/>
        <v/>
      </c>
      <c r="O153" s="169" t="s">
        <v>1150</v>
      </c>
      <c r="P153" s="81"/>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8"/>
      <c r="L154" s="102" t="str">
        <f>+IF(AND(K154&gt;0,O154="Ejecución"),(K154/877802)*Tabla2815[[#This Row],[% participación]],IF(AND(K154&gt;0,O154&lt;&gt;"Ejecución"),"-",""))</f>
        <v/>
      </c>
      <c r="M154" s="117"/>
      <c r="N154" s="173" t="str">
        <f t="shared" si="5"/>
        <v/>
      </c>
      <c r="O154" s="169" t="s">
        <v>1150</v>
      </c>
      <c r="P154" s="81"/>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8"/>
      <c r="L155" s="102" t="str">
        <f>+IF(AND(K155&gt;0,O155="Ejecución"),(K155/877802)*Tabla2815[[#This Row],[% participación]],IF(AND(K155&gt;0,O155&lt;&gt;"Ejecución"),"-",""))</f>
        <v/>
      </c>
      <c r="M155" s="117"/>
      <c r="N155" s="173" t="str">
        <f t="shared" si="5"/>
        <v/>
      </c>
      <c r="O155" s="169" t="s">
        <v>1150</v>
      </c>
      <c r="P155" s="81"/>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8"/>
      <c r="L156" s="102" t="str">
        <f>+IF(AND(K156&gt;0,O156="Ejecución"),(K156/877802)*Tabla2815[[#This Row],[% participación]],IF(AND(K156&gt;0,O156&lt;&gt;"Ejecución"),"-",""))</f>
        <v/>
      </c>
      <c r="M156" s="117"/>
      <c r="N156" s="173" t="str">
        <f t="shared" si="5"/>
        <v/>
      </c>
      <c r="O156" s="169" t="s">
        <v>1150</v>
      </c>
      <c r="P156" s="81"/>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8"/>
      <c r="L157" s="102" t="str">
        <f>+IF(AND(K157&gt;0,O157="Ejecución"),(K157/877802)*Tabla2815[[#This Row],[% participación]],IF(AND(K157&gt;0,O157&lt;&gt;"Ejecución"),"-",""))</f>
        <v/>
      </c>
      <c r="M157" s="117"/>
      <c r="N157" s="173" t="str">
        <f t="shared" si="5"/>
        <v/>
      </c>
      <c r="O157" s="169" t="s">
        <v>1150</v>
      </c>
      <c r="P157" s="81"/>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8"/>
      <c r="L158" s="102" t="str">
        <f>+IF(AND(K158&gt;0,O158="Ejecución"),(K158/877802)*Tabla2815[[#This Row],[% participación]],IF(AND(K158&gt;0,O158&lt;&gt;"Ejecución"),"-",""))</f>
        <v/>
      </c>
      <c r="M158" s="117"/>
      <c r="N158" s="173" t="str">
        <f t="shared" si="5"/>
        <v/>
      </c>
      <c r="O158" s="169" t="s">
        <v>1150</v>
      </c>
      <c r="P158" s="81"/>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8"/>
      <c r="L159" s="102" t="str">
        <f>+IF(AND(K159&gt;0,O159="Ejecución"),(K159/877802)*Tabla2815[[#This Row],[% participación]],IF(AND(K159&gt;0,O159&lt;&gt;"Ejecución"),"-",""))</f>
        <v/>
      </c>
      <c r="M159" s="117"/>
      <c r="N159" s="173" t="str">
        <f t="shared" si="5"/>
        <v/>
      </c>
      <c r="O159" s="169" t="s">
        <v>1150</v>
      </c>
      <c r="P159" s="81"/>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8"/>
      <c r="L160" s="102" t="str">
        <f>+IF(AND(K160&gt;0,O160="Ejecución"),(K160/877802)*Tabla2815[[#This Row],[% participación]],IF(AND(K160&gt;0,O160&lt;&gt;"Ejecución"),"-",""))</f>
        <v/>
      </c>
      <c r="M160" s="117"/>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c r="G179" s="171" t="str">
        <f>IF(F179&gt;0,SUM(E179+F179),"")</f>
        <v/>
      </c>
      <c r="H179" s="5"/>
      <c r="I179" s="237" t="s">
        <v>2673</v>
      </c>
      <c r="J179" s="238"/>
      <c r="K179" s="238"/>
      <c r="L179" s="23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dcmitype/"/>
    <ds:schemaRef ds:uri="http://www.w3.org/XML/1998/namespace"/>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2020-12-29T20:49:56Z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