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CONSORCIO\CONSORCIO 3\"/>
    </mc:Choice>
  </mc:AlternateContent>
  <xr:revisionPtr revIDLastSave="0" documentId="13_ncr:1_{8CB67521-9C03-4743-BBB7-AA4808B61AA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<sst xmlns="http://schemas.openxmlformats.org/spreadsheetml/2006/main" count="5102" uniqueCount="2809">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</sst>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9"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0" t="str">
        <f>HYPERLINK("#Integrante_1!A109","CAPACIDAD RESIDUAL")</f>
        <v>CAPACIDAD RESIDUAL</v>
      </c>
      <c r="F8" s="201"/>
      <c r="G8" s="20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0" t="str">
        <f>HYPERLINK("#Integrante_1!A162","TALENTO HUMANO")</f>
        <v>TALENTO HUMANO</v>
      </c>
      <c r="F9" s="201"/>
      <c r="G9" s="20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0" t="str">
        <f>HYPERLINK("#Integrante_1!F162","INFRAESTRUCTURA")</f>
        <v>INFRAESTRUCTURA</v>
      </c>
      <c r="F10" s="201"/>
      <c r="G10" s="20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03"/>
      <c r="I20" s="141" t="s">
        <v>459</v>
      </c>
      <c r="J20" s="142" t="s">
        <v>463</v>
      </c>
      <c r="K20" s="143">
        <v>4030058305</v>
      </c>
      <c r="L20" s="144">
        <v>44194</v>
      </c>
      <c r="M20" s="144">
        <v>44561</v>
      </c>
      <c r="N20" s="127">
        <f>+(M20-L20)/30</f>
        <v>12.233333333333333</v>
      </c>
      <c r="O20" s="130"/>
      <c r="U20" s="126"/>
      <c r="V20" s="106">
        <f ca="1">NOW()</f>
        <v>44194.799178935187</v>
      </c>
      <c r="W20" s="106">
        <f ca="1">NOW()</f>
        <v>44194.799178935187</v>
      </c>
    </row>
    <row r="21" spans="1:23" ht="30" customHeight="1" outlineLevel="1" x14ac:dyDescent="0.25">
      <c r="A21" s="9"/>
      <c r="B21" s="72"/>
      <c r="C21" s="5"/>
      <c r="D21" s="5"/>
      <c r="E21" s="5"/>
      <c r="F21" s="5"/>
      <c r="G21" s="5"/>
      <c r="H21" s="71"/>
      <c r="I21" s="141" t="s">
        <v>459</v>
      </c>
      <c r="J21" s="142" t="s">
        <v>475</v>
      </c>
      <c r="K21" s="143">
        <v>4030058305</v>
      </c>
      <c r="L21" s="144">
        <v>44194</v>
      </c>
      <c r="M21" s="144">
        <v>44561</v>
      </c>
      <c r="N21" s="127">
        <f t="shared" ref="N21:N35" si="0">+(M21-L21)/30</f>
        <v>12.233333333333333</v>
      </c>
      <c r="O21" s="131"/>
    </row>
    <row r="22" spans="1:23" ht="30" customHeight="1" outlineLevel="1" x14ac:dyDescent="0.25">
      <c r="A22" s="9"/>
      <c r="B22" s="72"/>
      <c r="C22" s="5"/>
      <c r="D22" s="5"/>
      <c r="E22" s="5"/>
      <c r="F22" s="5"/>
      <c r="G22" s="5"/>
      <c r="H22" s="71"/>
      <c r="I22" s="141" t="s">
        <v>459</v>
      </c>
      <c r="J22" s="142" t="s">
        <v>483</v>
      </c>
      <c r="K22" s="143">
        <v>4030058305</v>
      </c>
      <c r="L22" s="144">
        <v>44194</v>
      </c>
      <c r="M22" s="144">
        <v>44561</v>
      </c>
      <c r="N22" s="128">
        <f t="shared" ref="N22:N33" si="1">+(M22-L22)/30</f>
        <v>12.233333333333333</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CAMPO VERDE DEL CHOCO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2807</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29" t="s">
        <v>2675</v>
      </c>
      <c r="J179" s="230"/>
      <c r="K179" s="230"/>
      <c r="L179" s="231"/>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423156122.02500004</v>
      </c>
      <c r="F185" s="94"/>
      <c r="G185" s="95"/>
      <c r="H185" s="90"/>
      <c r="I185" s="92" t="s">
        <v>2632</v>
      </c>
      <c r="J185" s="176">
        <f>M179</f>
        <v>2.5000000000000001E-2</v>
      </c>
      <c r="K185" s="222" t="s">
        <v>2633</v>
      </c>
      <c r="L185" s="222"/>
      <c r="M185" s="96">
        <f>+J185*K20</f>
        <v>100751457.625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6"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0" t="str">
        <f>HYPERLINK("#Integrante_2!A109","CAPACIDAD RESIDUAL")</f>
        <v>CAPACIDAD RESIDUAL</v>
      </c>
      <c r="F8" s="201"/>
      <c r="G8" s="20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0" t="str">
        <f>HYPERLINK("#Integrante_2!A162","TALENTO HUMANO")</f>
        <v>TALENTO HUMANO</v>
      </c>
      <c r="F9" s="201"/>
      <c r="G9" s="20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0" t="str">
        <f>HYPERLINK("#Integrante_2!F162","INFRAESTRUCTURA")</f>
        <v>INFRAESTRUCTURA</v>
      </c>
      <c r="F10" s="201"/>
      <c r="G10" s="20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03"/>
      <c r="I20" s="141" t="s">
        <v>459</v>
      </c>
      <c r="J20" s="142" t="s">
        <v>463</v>
      </c>
      <c r="K20" s="143">
        <v>4030058305</v>
      </c>
      <c r="L20" s="144">
        <v>44194</v>
      </c>
      <c r="M20" s="144">
        <v>44561</v>
      </c>
      <c r="N20" s="127">
        <f>+(M20-L20)/30</f>
        <v>12.233333333333333</v>
      </c>
      <c r="O20" s="130"/>
      <c r="U20" s="126"/>
      <c r="V20" s="106">
        <f ca="1">NOW()</f>
        <v>44194.799178935187</v>
      </c>
      <c r="W20" s="106">
        <f ca="1">NOW()</f>
        <v>44194.799178935187</v>
      </c>
    </row>
    <row r="21" spans="1:23" ht="30" customHeight="1" outlineLevel="1" x14ac:dyDescent="0.25">
      <c r="A21" s="9"/>
      <c r="B21" s="72"/>
      <c r="C21" s="5"/>
      <c r="D21" s="5"/>
      <c r="E21" s="5"/>
      <c r="F21" s="5"/>
      <c r="G21" s="5"/>
      <c r="H21" s="162"/>
      <c r="I21" s="141" t="s">
        <v>459</v>
      </c>
      <c r="J21" s="142" t="s">
        <v>475</v>
      </c>
      <c r="K21" s="143">
        <v>4030058305</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483</v>
      </c>
      <c r="K22" s="143">
        <v>4030058308</v>
      </c>
      <c r="L22" s="144">
        <v>44194</v>
      </c>
      <c r="M22" s="144">
        <v>44561</v>
      </c>
      <c r="N22" s="128">
        <f t="shared" si="0"/>
        <v>12.233333333333333</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GUTAPURI</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2807</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t="s">
        <v>2622</v>
      </c>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423156122.13000005</v>
      </c>
      <c r="F185" s="94"/>
      <c r="G185" s="95"/>
      <c r="H185" s="90"/>
      <c r="I185" s="92" t="s">
        <v>2632</v>
      </c>
      <c r="J185" s="176">
        <f>M179</f>
        <v>2.5000000000000001E-2</v>
      </c>
      <c r="K185" s="222" t="s">
        <v>2633</v>
      </c>
      <c r="L185" s="222"/>
      <c r="M185" s="96">
        <f>+J185*K20</f>
        <v>100751457.625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zoomScale="70" zoomScaleNormal="70" zoomScaleSheetLayoutView="40" zoomScalePageLayoutView="40" workbookViewId="0">
      <selection sqref="A1:XFD104857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0" t="str">
        <f>HYPERLINK("#Integrante_3!A109","CAPACIDAD RESIDUAL")</f>
        <v>CAPACIDAD RESIDUAL</v>
      </c>
      <c r="F8" s="201"/>
      <c r="G8" s="20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0" t="str">
        <f>HYPERLINK("#Integrante_3!A162","TALENTO HUMANO")</f>
        <v>TALENTO HUMANO</v>
      </c>
      <c r="F9" s="201"/>
      <c r="G9" s="20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0" t="str">
        <f>HYPERLINK("#Integrante_3!F162","INFRAESTRUCTURA")</f>
        <v>INFRAESTRUCTURA</v>
      </c>
      <c r="F10" s="201"/>
      <c r="G10" s="20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03"/>
      <c r="I20" s="141" t="s">
        <v>459</v>
      </c>
      <c r="J20" s="142" t="s">
        <v>463</v>
      </c>
      <c r="K20" s="143">
        <v>4030058306</v>
      </c>
      <c r="L20" s="144">
        <v>44194</v>
      </c>
      <c r="M20" s="144">
        <v>44561</v>
      </c>
      <c r="N20" s="127">
        <f>+(M20-L20)/30</f>
        <v>12.233333333333333</v>
      </c>
      <c r="O20" s="130"/>
      <c r="U20" s="126"/>
      <c r="V20" s="106">
        <f ca="1">NOW()</f>
        <v>44194.799178935187</v>
      </c>
      <c r="W20" s="106">
        <f ca="1">NOW()</f>
        <v>44194.799178935187</v>
      </c>
    </row>
    <row r="21" spans="1:23" ht="30" customHeight="1" outlineLevel="1" x14ac:dyDescent="0.25">
      <c r="A21" s="9"/>
      <c r="B21" s="72"/>
      <c r="C21" s="5"/>
      <c r="D21" s="5"/>
      <c r="E21" s="5"/>
      <c r="F21" s="5"/>
      <c r="G21" s="5"/>
      <c r="H21" s="162"/>
      <c r="I21" s="141" t="s">
        <v>459</v>
      </c>
      <c r="J21" s="142" t="s">
        <v>475</v>
      </c>
      <c r="K21" s="143">
        <v>4030058306</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483</v>
      </c>
      <c r="K22" s="143">
        <v>4030058305</v>
      </c>
      <c r="L22" s="144">
        <v>44194</v>
      </c>
      <c r="M22" s="144">
        <v>44561</v>
      </c>
      <c r="N22" s="128">
        <f t="shared" si="0"/>
        <v>12.233333333333333</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SAN DIEGO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2807</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2675</v>
      </c>
      <c r="J174" s="255"/>
      <c r="K174" s="255"/>
      <c r="L174" s="255"/>
      <c r="M174" s="255"/>
      <c r="O174" s="177"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56"/>
      <c r="S175" s="19"/>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56" t="s">
        <v>2623</v>
      </c>
      <c r="S176" s="19"/>
      <c r="T176" s="19"/>
      <c r="U176" s="19"/>
      <c r="V176" s="19"/>
      <c r="W176" s="19"/>
      <c r="X176" s="19"/>
      <c r="Y176" s="19"/>
      <c r="Z176" s="19"/>
      <c r="AA176" s="19"/>
      <c r="AB176" s="19"/>
    </row>
    <row r="177" spans="1:28" ht="23.25" x14ac:dyDescent="0.25">
      <c r="A177" s="9"/>
      <c r="B177" s="221" t="s">
        <v>2671</v>
      </c>
      <c r="C177" s="221"/>
      <c r="D177" s="221"/>
      <c r="E177" s="24">
        <v>0.02</v>
      </c>
      <c r="F177" s="170">
        <v>1.4999999999999999E-2</v>
      </c>
      <c r="G177" s="171">
        <f>IF(F177&gt;0,SUM(E177+F177),"")</f>
        <v>3.5000000000000003E-2</v>
      </c>
      <c r="H177" s="5"/>
      <c r="I177" s="212" t="s">
        <v>2675</v>
      </c>
      <c r="J177" s="213"/>
      <c r="K177" s="213"/>
      <c r="L177" s="214"/>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423156122.09500003</v>
      </c>
      <c r="F183" s="94"/>
      <c r="G183" s="95"/>
      <c r="H183" s="90"/>
      <c r="I183" s="92" t="s">
        <v>2632</v>
      </c>
      <c r="J183" s="176">
        <f>M177</f>
        <v>2.5000000000000001E-2</v>
      </c>
      <c r="K183" s="222" t="s">
        <v>2633</v>
      </c>
      <c r="L183" s="222"/>
      <c r="M183" s="96">
        <f>+J183*K20</f>
        <v>100751457.65000001</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abSelected="1" topLeftCell="A6"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0" t="str">
        <f>HYPERLINK("#Integrante_4!A109","CAPACIDAD RESIDUAL")</f>
        <v>CAPACIDAD RESIDUAL</v>
      </c>
      <c r="F8" s="201"/>
      <c r="G8" s="20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0" t="str">
        <f>HYPERLINK("#Integrante_4!A162","TALENTO HUMANO")</f>
        <v>TALENTO HUMANO</v>
      </c>
      <c r="F9" s="201"/>
      <c r="G9" s="20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0" t="str">
        <f>HYPERLINK("#Integrante_4!F162","INFRAESTRUCTURA")</f>
        <v>INFRAESTRUCTURA</v>
      </c>
      <c r="F10" s="201"/>
      <c r="G10" s="20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2808</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03"/>
      <c r="I20" s="141" t="s">
        <v>459</v>
      </c>
      <c r="J20" s="142" t="s">
        <v>463</v>
      </c>
      <c r="K20" s="143">
        <v>4030058305</v>
      </c>
      <c r="L20" s="144">
        <v>44194</v>
      </c>
      <c r="M20" s="144">
        <v>44561</v>
      </c>
      <c r="N20" s="127">
        <f>+(M20-L20)/30</f>
        <v>12.233333333333333</v>
      </c>
      <c r="O20" s="130"/>
      <c r="U20" s="126"/>
      <c r="V20" s="106">
        <f ca="1">NOW()</f>
        <v>44194.799178935187</v>
      </c>
      <c r="W20" s="106">
        <f ca="1">NOW()</f>
        <v>44194.799178935187</v>
      </c>
    </row>
    <row r="21" spans="1:23" ht="30" customHeight="1" outlineLevel="1" x14ac:dyDescent="0.25">
      <c r="A21" s="9"/>
      <c r="B21" s="72"/>
      <c r="C21" s="5"/>
      <c r="D21" s="5"/>
      <c r="E21" s="5"/>
      <c r="F21" s="5"/>
      <c r="G21" s="5"/>
      <c r="H21" s="162"/>
      <c r="I21" s="141" t="s">
        <v>459</v>
      </c>
      <c r="J21" s="142" t="s">
        <v>475</v>
      </c>
      <c r="K21" s="143">
        <v>4030058305</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483</v>
      </c>
      <c r="K22" s="143">
        <v>4030058305</v>
      </c>
      <c r="L22" s="144">
        <v>44194</v>
      </c>
      <c r="M22" s="144">
        <v>44561</v>
      </c>
      <c r="N22" s="128">
        <f t="shared" si="0"/>
        <v>12.233333333333333</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HOGARES COMUNITARIOS BELLO HORIZONTE</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2807</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56"/>
      <c r="S177" s="19"/>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56" t="s">
        <v>2623</v>
      </c>
      <c r="S178" s="19"/>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423156122.02500004</v>
      </c>
      <c r="F185" s="94"/>
      <c r="G185" s="95"/>
      <c r="H185" s="90"/>
      <c r="I185" s="92" t="s">
        <v>2632</v>
      </c>
      <c r="J185" s="176">
        <f>M179</f>
        <v>2.5000000000000001E-2</v>
      </c>
      <c r="K185" s="222" t="s">
        <v>2633</v>
      </c>
      <c r="L185" s="222"/>
      <c r="M185" s="96">
        <f>+J185*K20</f>
        <v>100751457.625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0" t="str">
        <f>HYPERLINK("#Integrante_5!A109","CAPACIDAD RESIDUAL")</f>
        <v>CAPACIDAD RESIDUAL</v>
      </c>
      <c r="F8" s="201"/>
      <c r="G8" s="20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0" t="str">
        <f>HYPERLINK("#Integrante_5!A162","TALENTO HUMANO")</f>
        <v>TALENTO HUMANO</v>
      </c>
      <c r="F9" s="201"/>
      <c r="G9" s="20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0" t="str">
        <f>HYPERLINK("#Integrante_5!F162","INFRAESTRUCTURA")</f>
        <v>INFRAESTRUCTURA</v>
      </c>
      <c r="F10" s="201"/>
      <c r="G10" s="20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44194.799178935187</v>
      </c>
      <c r="W20" s="106">
        <f ca="1">NOW()</f>
        <v>44194.799178935187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2679</v>
      </c>
      <c r="J174" s="255"/>
      <c r="K174" s="255"/>
      <c r="L174" s="255"/>
      <c r="M174" s="255"/>
      <c r="O174" s="177"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9"/>
      <c r="S175" s="156"/>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9"/>
      <c r="S176" s="156" t="s">
        <v>2623</v>
      </c>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2673</v>
      </c>
      <c r="J177" s="213"/>
      <c r="K177" s="213"/>
      <c r="L177" s="21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44194.799178935187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0" t="str">
        <f>HYPERLINK("#Integrante_6!A109","CAPACIDAD RESIDUAL")</f>
        <v>CAPACIDAD RESIDUAL</v>
      </c>
      <c r="F8" s="201"/>
      <c r="G8" s="20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0" t="str">
        <f>HYPERLINK("#Integrante_6!A162","TALENTO HUMANO")</f>
        <v>TALENTO HUMANO</v>
      </c>
      <c r="F9" s="201"/>
      <c r="G9" s="20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0" t="str">
        <f>HYPERLINK("#Integrante_6!F162","INFRAESTRUCTURA")</f>
        <v>INFRAESTRUCTURA</v>
      </c>
      <c r="F10" s="201"/>
      <c r="G10" s="20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44194.799178935187</v>
      </c>
      <c r="W20" s="106">
        <f ca="1">NOW()</f>
        <v>44194.799178935187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2673</v>
      </c>
      <c r="J179" s="213"/>
      <c r="K179" s="213"/>
      <c r="L179" s="21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dcmitype/"/>
    <ds:schemaRef ds:uri="http://schemas.microsoft.com/office/2006/documentManagement/types"/>
    <ds:schemaRef ds:uri="a65d333d-5b59-4810-bc94-b80d9325abbc"/>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2020-12-30T00:10:56Z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