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Santander\YARIGUIES\2021-68-10001616 -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755" windowHeight="64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MI_Oferente_Singular!#REF!</definedName>
    <definedName name="DptoSel3">#REF!</definedName>
    <definedName name="DptoSel4" localSheetId="0">MI_Oferente_Singular!#REF!</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85" i="12" l="1"/>
  <c r="J185" i="12"/>
  <c r="E185" i="12"/>
  <c r="C185" i="12"/>
  <c r="R183" i="12"/>
  <c r="R182" i="12"/>
  <c r="R181" i="12"/>
  <c r="Z180" i="12"/>
  <c r="R180" i="12"/>
  <c r="Z179" i="12"/>
  <c r="R179" i="12"/>
  <c r="G179" i="12"/>
  <c r="Z178"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L125" i="12"/>
  <c r="G125" i="12"/>
  <c r="L124" i="12"/>
  <c r="G124" i="12"/>
  <c r="L123" i="12"/>
  <c r="G123" i="12"/>
  <c r="L122" i="12"/>
  <c r="G122" i="12"/>
  <c r="L121" i="12"/>
  <c r="G121" i="12"/>
  <c r="L120" i="12"/>
  <c r="G120" i="12"/>
  <c r="L119" i="12"/>
  <c r="G119" i="12"/>
  <c r="L118" i="12"/>
  <c r="G118" i="12"/>
  <c r="L117" i="12"/>
  <c r="G117" i="12"/>
  <c r="L116" i="12"/>
  <c r="G116" i="12"/>
  <c r="L115" i="12"/>
  <c r="G115" i="12"/>
  <c r="L114" i="12"/>
  <c r="G114"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<sst xmlns="http://schemas.openxmlformats.org/spreadsheetml/2006/main" count="3164" uniqueCount="2724">
  <si>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</si>
  <si>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</si>
  <si>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</si>
  <si>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</si>
  <si>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</si>
  <si>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</si>
  <si>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</si>
  <si>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</si>
  <si>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</si>
  <si>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</si>
  <si>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</si>
  <si>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</si>
  <si>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</si>
  <si>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</si>
  <si>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</si>
  <si>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</si>
  <si>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</si>
  <si>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</si>
  <si>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</si>
  <si>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</si>
  <si>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</si>
  <si>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</si>
  <si>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</si>
  <si>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</si>
  <si>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</si>
  <si>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</si>
  <si>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</si>
  <si>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</si>
  <si>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</si>
  <si>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</si>
  <si>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</si>
  <si>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</si>
  <si>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</si>
  <si>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</si>
  <si>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</si>
  <si>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</si>
  <si>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</si>
  <si>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</si>
  <si>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</si>
  <si>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</si>
  <si>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</si>
  <si>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</si>
  <si>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</si>
  <si>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</si>
  <si>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</si>
  <si>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</si>
  <si>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</si>
  <si>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</si>
  <si>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</si>
  <si>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</si>
  <si>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</si>
  <si>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</si>
  <si>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</si>
  <si>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</si>
  <si>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</si>
  <si>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</si>
  <si>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</si>
  <si>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</si>
  <si>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</si>
  <si>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</si>
  <si>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</si>
  <si>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</si>
  <si>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</si>
  <si>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</si>
  <si>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</si>
  <si>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</si>
  <si>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</si>
  <si>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</si>
  <si>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</si>
  <si>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</si>
  <si>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</si>
  <si>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</si>
  <si>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</si>
  <si>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</si>
  <si>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</si>
  <si>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</si>
  <si>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</si>
  <si>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</si>
  <si>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</si>
  <si>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</si>
  <si>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</si>
  <si>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</si>
  <si>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</si>
  <si>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</si>
  <si>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</si>
  <si>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</si>
  <si>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</si>
  <si>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</si>
  <si>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</si>
  <si>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</si>
  <si>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</si>
  <si>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</si>
  <si>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</si>
  <si>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</si>
  <si>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</si>
  <si>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</si>
  <si>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</si>
  <si>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</si>
  <si>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</si>
  <si>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</si>
  <si>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</si>
  <si>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</si>
  <si>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</si>
  <si>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</si>
  <si>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</si>
  <si>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</si>
  <si>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</si>
  <si>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</si>
  <si>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</si>
  <si>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</si>
  <si>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</si>
  <si>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</si>
  <si>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</si>
  <si>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</si>
  <si>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</si>
  <si>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</si>
  <si>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</si>
  <si>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</si>
  <si>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</si>
  <si>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</si>
  <si>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</si>
  <si>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</si>
  <si>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</si>
  <si>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</si>
  <si>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</si>
  <si>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</si>
  <si>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</si>
  <si>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</si>
  <si>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</si>
  <si>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</si>
  <si>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</si>
  <si>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</si>
  <si>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</si>
  <si>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</si>
  <si>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</si>
  <si>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</si>
  <si>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</si>
  <si>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</si>
  <si>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</si>
  <si>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</si>
  <si>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</si>
  <si>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</si>
  <si>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</si>
  <si>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</si>
  <si>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</si>
  <si>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</si>
  <si>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</si>
  <si>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</si>
  <si>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</si>
  <si>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</si>
  <si>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</si>
  <si>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</si>
  <si>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</si>
  <si>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</si>
  <si>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</si>
  <si>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</si>
  <si>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</si>
  <si>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</si>
  <si>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</si>
  <si>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</si>
  <si>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</si>
  <si>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</si>
  <si>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</si>
  <si>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</si>
  <si>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</si>
  <si>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</si>
  <si>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</si>
  <si>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</si>
  <si>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</si>
  <si>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</si>
  <si>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</si>
  <si>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</si>
  <si>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</si>
  <si>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</si>
  <si>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</si>
  <si>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</si>
  <si>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</si>
  <si>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</si>
  <si>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</si>
  <si>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</si>
  <si>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</si>
  <si>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</si>
  <si>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</si>
  <si>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</si>
  <si>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</si>
  <si>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</si>
  <si>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</si>
  <si>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</si>
  <si>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</si>
  <si>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</si>
  <si>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</si>
  <si>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</si>
  <si>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</si>
  <si>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</si>
  <si>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</si>
  <si>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</si>
  <si>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</si>
  <si>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</si>
  <si>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</si>
  <si>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</si>
  <si>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</si>
  <si>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</si>
  <si>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</si>
  <si>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</si>
  <si>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</si>
  <si>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</si>
  <si>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</si>
  <si>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</si>
  <si>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</si>
  <si>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</si>
  <si>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</si>
  <si>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</si>
  <si>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</si>
  <si>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</si>
  <si>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</si>
  <si>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</si>
  <si>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</si>
  <si>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</si>
  <si>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</si>
  <si>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</si>
  <si>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</si>
  <si>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</si>
  <si>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</si>
  <si>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</si>
  <si>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</si>
  <si>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</si>
  <si>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</si>
  <si>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</si>
  <si>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</si>
  <si>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</si>
  <si>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</si>
  <si>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</si>
  <si>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</si>
  <si>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</si>
  <si>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</si>
  <si>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</si>
  <si>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</si>
  <si>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</si>
  <si>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</si>
  <si>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</si>
  <si>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</si>
  <si>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</si>
  <si>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</si>
  <si>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</si>
  <si>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</si>
  <si>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</si>
  <si>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</si>
  <si>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</si>
  <si>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</si>
  <si>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</si>
  <si>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</si>
  <si>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</si>
  <si>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</si>
  <si>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</si>
  <si>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</si>
  <si>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</si>
  <si>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</si>
  <si>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</si>
  <si>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</si>
  <si>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</si>
  <si>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</si>
  <si>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</si>
  <si>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</si>
  <si>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</si>
  <si>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</si>
  <si>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</si>
  <si>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</si>
  <si>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</si>
  <si>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</si>
  <si>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</si>
  <si>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</si>
  <si>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</si>
  <si>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</si>
  <si>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</si>
  <si>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</si>
  <si>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</si>
  <si>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</si>
  <si>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</si>
  <si>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</si>
  <si>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</si>
  <si>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</si>
  <si>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</si>
  <si>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</si>
  <si>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</si>
  <si>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</si>
  <si>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</si>
  <si>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</si>
  <si>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</si>
  <si>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</si>
  <si>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</si>
  <si>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</si>
  <si>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</si>
  <si>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</si>
  <si>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</si>
  <si>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</si>
  <si>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</si>
  <si>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</si>
  <si>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</si>
  <si>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</si>
  <si>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</si>
  <si>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</si>
  <si>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</si>
  <si>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</si>
  <si>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</si>
  <si>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</si>
  <si>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</si>
  <si>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</si>
  <si>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</si>
  <si>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</si>
  <si>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</si>
  <si>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</si>
  <si>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</si>
  <si>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</si>
  <si>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</si>
  <si>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</si>
  <si>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</si>
  <si>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</si>
  <si>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</si>
  <si>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</si>
  <si>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</si>
  <si>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</si>
  <si>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</si>
  <si>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</si>
  <si>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</si>
  <si>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</si>
  <si>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</si>
  <si>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</si>
  <si>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</si>
  <si>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</si>
  <si>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</si>
  <si>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</si>
  <si>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</si>
  <si>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</si>
  <si>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</si>
  <si>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</si>
  <si>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</si>
  <si>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</si>
  <si>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</si>
  <si>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</si>
  <si>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</si>
  <si>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</si>
  <si>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</si>
  <si>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</si>
  <si>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</si>
  <si>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</si>
  <si>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</si>
  <si>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</si>
  <si>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</si>
  <si>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</si>
  <si>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</si>
  <si>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</si>
  <si>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</si>
  <si>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</si>
  <si>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</si>
  <si>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</si>
  <si>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</si>
  <si>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</si>
  <si>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</si>
  <si>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</si>
  <si>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</si>
  <si>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</si>
  <si>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</si>
  <si>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</si>
  <si>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</si>
  <si>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</si>
  <si>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</si>
  <si>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</si>
  <si>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</si>
  <si>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</si>
  <si>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</si>
  <si>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</si>
  <si>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</si>
  <si>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</si>
  <si>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</si>
  <si>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</si>
  <si>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</si>
  <si>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</si>
  <si>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</si>
  <si>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</si>
  <si>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</si>
  <si>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</si>
  <si>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</si>
  <si>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</si>
  <si>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</si>
  <si>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</si>
  <si>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</si>
  <si>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</si>
  <si>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</si>
  <si>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</si>
  <si>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</si>
  <si>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</si>
  <si>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</si>
  <si>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</si>
  <si>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</si>
  <si>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</si>
  <si>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</si>
  <si>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</si>
  <si>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</si>
  <si>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</si>
  <si>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</si>
  <si>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</si>
  <si>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</si>
  <si>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</si>
  <si>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</si>
  <si>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</si>
  <si>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</si>
  <si>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</si>
  <si>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</si>
  <si>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</si>
  <si>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</si>
  <si>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</si>
  <si>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</si>
  <si>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</si>
  <si>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</si>
  <si>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</si>
  <si>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</si>
  <si>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</si>
  <si>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</si>
  <si>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</si>
  <si>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</si>
  <si>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</si>
  <si>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</si>
  <si>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</si>
  <si>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</si>
  <si>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</si>
  <si>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</si>
  <si>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</si>
  <si>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</si>
  <si>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</si>
  <si>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</si>
  <si>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</si>
  <si>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</si>
  <si>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</si>
  <si>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</si>
  <si>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</si>
  <si>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</si>
  <si>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</si>
  <si>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</si>
  <si>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</si>
  <si>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</si>
  <si>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</si>
  <si>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</si>
  <si>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</si>
  <si>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</si>
  <si>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</si>
  <si>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</si>
  <si>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</si>
  <si>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</si>
  <si>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</si>
  <si>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</si>
  <si>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</si>
  <si>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</si>
  <si>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</si>
  <si>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</si>
  <si>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</si>
  <si>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</si>
  <si>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</si>
  <si>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</si>
  <si>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</si>
  <si>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</si>
  <si>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</si>
  <si>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</si>
  <si>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</si>
  <si>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</si>
  <si>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</si>
  <si>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</si>
  <si>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</si>
  <si>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</si>
  <si>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</si>
  <si>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</si>
  <si>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</si>
  <si>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</si>
  <si>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</si>
  <si>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</si>
  <si>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</si>
  <si>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</si>
  <si>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</si>
  <si>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</si>
  <si>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</si>
  <si>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</si>
  <si>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</si>
  <si>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</si>
  <si>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</si>
  <si>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</si>
  <si>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</si>
  <si>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</si>
  <si>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</si>
  <si>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</si>
  <si>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</si>
  <si>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</si>
  <si>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</si>
  <si>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</si>
  <si>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</si>
  <si>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</si>
  <si>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</si>
  <si>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</si>
  <si>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</si>
  <si>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</si>
  <si>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</si>
  <si>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</si>
  <si>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</si>
  <si>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</si>
  <si>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</si>
  <si>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</si>
  <si>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</si>
  <si>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</si>
  <si>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</si>
  <si>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</si>
  <si>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</si>
  <si>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</si>
  <si>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</si>
  <si>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</si>
  <si>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</si>
  <si>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</si>
  <si>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</si>
  <si>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</si>
  <si>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</si>
  <si>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</si>
  <si>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</si>
  <si>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</si>
  <si>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</si>
  <si>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</si>
  <si>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</si>
  <si>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</si>
  <si>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</si>
  <si>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</si>
  <si>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</si>
  <si>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</si>
  <si>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</si>
  <si>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</si>
  <si>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</si>
  <si>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</si>
  <si>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</si>
  <si>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</si>
  <si>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</si>
  <si>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</si>
  <si>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</si>
  <si>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</si>
  <si>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</si>
  <si>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</si>
  <si>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</si>
  <si>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</si>
  <si>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</si>
  <si>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</si>
  <si>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</si>
  <si>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</si>
  <si>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</si>
  <si>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</si>
  <si>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</si>
  <si>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</si>
  <si>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</si>
  <si>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</si>
  <si>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</si>
  <si>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</si>
  <si>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</si>
  <si>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</si>
  <si>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</si>
  <si>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</si>
  <si>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</si>
  <si>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</si>
  <si>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</si>
  <si>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</si>
  <si>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</si>
  <si>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</si>
  <si>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</si>
  <si>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</si>
  <si>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</si>
  <si>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</si>
  <si>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</si>
  <si>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</si>
  <si>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</si>
  <si>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</si>
  <si>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</si>
  <si>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</si>
  <si>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</si>
  <si>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</si>
  <si>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</si>
  <si>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</si>
  <si>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</si>
  <si>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</si>
  <si>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</si>
  <si>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</si>
  <si>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</si>
  <si>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</si>
  <si>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</si>
  <si>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</si>
  <si>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</si>
  <si>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</si>
  <si>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</si>
  <si>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</si>
  <si>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</si>
  <si>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</si>
  <si>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</si>
  <si>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</si>
  <si>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</si>
  <si>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</si>
  <si>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</si>
  <si>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</si>
  <si>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</si>
  <si>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</si>
  <si>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</si>
  <si>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</si>
  <si>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</si>
  <si>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</si>
  <si>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</si>
  <si>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</si>
  <si>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</si>
  <si>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</si>
  <si>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</si>
  <si>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</si>
  <si>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</si>
  <si>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</si>
  <si>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</si>
  <si>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</si>
  <si>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</si>
  <si>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</si>
  <si>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</si>
  <si>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</si>
  <si>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</si>
  <si>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</si>
  <si>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</si>
  <si>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</si>
  <si>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</si>
  <si>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</si>
  <si>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</si>
  <si>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</si>
  <si>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</si>
  <si>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</si>
  <si>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</si>
  <si>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</si>
  <si>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</si>
  <si>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</si>
  <si>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</si>
  <si>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</si>
  <si>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</si>
  <si>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</si>
  <si>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</si>
  <si>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</si>
  <si>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</si>
  <si>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</si>
  <si>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</si>
  <si>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</si>
  <si>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</si>
  <si>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</si>
  <si>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</si>
  <si>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</si>
  <si>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</si>
  <si>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</si>
  <si>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</si>
  <si>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</si>
  <si>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</si>
  <si>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</si>
  <si>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</si>
  <si>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</si>
  <si>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</si>
  <si>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</si>
  <si>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</si>
  <si>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</si>
  <si>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</si>
  <si>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</si>
  <si>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</si>
  <si>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</si>
  <si>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</si>
  <si>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</si>
  <si>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</si>
  <si>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</si>
  <si>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</si>
  <si>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</si>
  <si>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</si>
  <si>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</si>
  <si>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</si>
  <si>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</si>
  <si>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</si>
  <si>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</si>
  <si>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</si>
  <si>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</si>
  <si>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</si>
  <si>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</si>
  <si>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</si>
  <si>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</si>
  <si>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</si>
  <si>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</si>
  <si>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</si>
  <si>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</si>
  <si>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</si>
  <si>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</si>
  <si>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</si>
  <si>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</si>
  <si>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</si>
  <si>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</si>
  <si>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</si>
  <si>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</si>
  <si>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</si>
  <si>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</si>
  <si>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</si>
  <si>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</si>
  <si>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</si>
  <si>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</si>
  <si>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</si>
  <si>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</si>
  <si>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</si>
  <si>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</si>
  <si>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</si>
  <si>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</si>
  <si>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</si>
  <si>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</si>
  <si>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</si>
  <si>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</si>
  <si>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</si>
  <si>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</si>
  <si>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</si>
  <si>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</si>
  <si>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</si>
  <si>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</si>
  <si>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</si>
  <si>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</si>
  <si>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</si>
  <si>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</si>
  <si>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</si>
  <si>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</si>
  <si>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</si>
  <si>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</si>
  <si>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</si>
  <si>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</si>
  <si>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</si>
  <si>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</si>
  <si>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</si>
  <si>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</si>
  <si>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</si>
  <si>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</si>
  <si>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</si>
  <si>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</si>
  <si>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</si>
  <si>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</si>
  <si>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</si>
  <si>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</si>
  <si>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</si>
  <si>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</si>
  <si>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</si>
  <si>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</si>
  <si>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</si>
  <si>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</si>
  <si>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</si>
  <si>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</si>
  <si>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</si>
  <si>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</si>
  <si>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</si>
  <si>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</si>
  <si>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</si>
  <si>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</si>
  <si>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</si>
  <si>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</si>
  <si>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</si>
  <si>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</si>
  <si>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</si>
  <si>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</si>
  <si>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</si>
  <si>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</si>
  <si>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</si>
  <si>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</si>
  <si>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</si>
  <si>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</si>
  <si>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</si>
  <si>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</si>
  <si>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</si>
  <si>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</si>
  <si>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</si>
  <si>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</si>
  <si>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</si>
  <si>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</si>
  <si>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</si>
  <si>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</si>
  <si>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</si>
  <si>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</si>
  <si>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</si>
  <si>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</si>
  <si>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</si>
  <si>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</si>
  <si>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</si>
  <si>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</si>
  <si>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</si>
  <si>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</si>
  <si>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</si>
  <si>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</si>
  <si>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</si>
  <si>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</si>
  <si>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</si>
  <si>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</si>
  <si>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</si>
  <si>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</si>
  <si>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</si>
  <si>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</si>
  <si>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</si>
  <si>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</si>
  <si>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</si>
  <si>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</si>
  <si>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</si>
  <si>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</si>
  <si>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</si>
  <si>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</si>
  <si>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</si>
  <si>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</si>
  <si>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</si>
  <si>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</si>
  <si>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</si>
  <si>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</si>
  <si>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</si>
  <si>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</si>
  <si>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</si>
  <si>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</si>
  <si>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</si>
  <si>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</si>
  <si>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</si>
  <si>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</si>
  <si>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</si>
  <si>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</si>
  <si>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</si>
  <si>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</si>
  <si>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</si>
  <si>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</si>
  <si>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</si>
  <si>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</si>
  <si>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</si>
  <si>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</si>
  <si>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</si>
  <si>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</si>
  <si>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</si>
  <si>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</si>
  <si>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</si>
  <si>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</si>
  <si>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</si>
  <si>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</si>
  <si>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</si>
  <si>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</si>
  <si>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</si>
  <si>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</si>
  <si>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</si>
  <si>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</si>
  <si>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</si>
  <si>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</si>
  <si>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</si>
  <si>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</si>
  <si>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</si>
  <si>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</si>
  <si>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</si>
  <si>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</si>
  <si>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</si>
  <si>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</si>
  <si>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</si>
  <si>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</si>
  <si>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</si>
  <si>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</si>
  <si>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</si>
  <si>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</si>
  <si>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</si>
  <si>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</si>
  <si>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</si>
  <si>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</si>
  <si>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</si>
  <si>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</si>
  <si>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</si>
  <si>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</si>
  <si>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</si>
  <si>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</si>
  <si>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</si>
  <si>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</si>
  <si>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</si>
  <si>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</si>
  <si>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</si>
  <si>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</si>
  <si>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</si>
  <si>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</si>
  <si>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</si>
  <si>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</si>
  <si>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</si>
  <si>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</si>
  <si>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</si>
  <si>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</si>
  <si>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</si>
  <si>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</si>
  <si>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</si>
  <si>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</si>
  <si>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</si>
  <si>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</si>
  <si>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</si>
  <si>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</si>
  <si>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</si>
  <si>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</si>
  <si>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</si>
  <si>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</si>
  <si>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</si>
  <si>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</si>
  <si>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</si>
  <si>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</si>
  <si>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</si>
  <si>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</si>
  <si>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</si>
  <si>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</si>
  <si>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</si>
  <si>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</si>
  <si>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</si>
  <si>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</si>
  <si>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</si>
  <si>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</si>
  <si>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</si>
  <si>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</si>
  <si>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</si>
  <si>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</si>
  <si>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</si>
  <si>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</si>
  <si>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</si>
  <si>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</si>
  <si>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</si>
  <si>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</si>
  <si>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</si>
  <si>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</si>
  <si>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</si>
  <si>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</si>
  <si>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</si>
  <si>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</si>
  <si>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</si>
  <si>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</si>
  <si>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</si>
  <si>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</si>
  <si>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</si>
  <si>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</si>
  <si>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</si>
  <si>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</si>
  <si>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</si>
  <si>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</si>
  <si>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</si>
  <si>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</si>
  <si>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</si>
  <si>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</si>
  <si>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</si>
  <si>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</si>
  <si>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</si>
  <si>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</si>
  <si>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</si>
  <si>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</si>
  <si>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</si>
  <si>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</si>
  <si>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</si>
  <si>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</si>
  <si>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</si>
  <si>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</si>
  <si>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</si>
  <si>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</si>
  <si>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</si>
  <si>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</si>
  <si>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</si>
  <si>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</si>
  <si>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</si>
  <si>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</si>
  <si>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</si>
  <si>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</si>
  <si>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</si>
  <si>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</si>
  <si>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</si>
  <si>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</si>
  <si>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</si>
  <si>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</si>
  <si>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</si>
  <si>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</si>
  <si>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</si>
  <si>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</si>
  <si>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</si>
  <si>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</si>
  <si>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</si>
  <si>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</si>
  <si>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</si>
  <si>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</si>
  <si>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</si>
  <si>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</si>
  <si>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</si>
  <si>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</si>
  <si>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</si>
  <si>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</si>
  <si>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</si>
  <si>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</si>
  <si>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</si>
  <si>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</si>
  <si>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</si>
  <si>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</si>
  <si>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</si>
  <si>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</si>
  <si>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</si>
  <si>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</si>
  <si>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</si>
  <si>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</si>
  <si>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</si>
  <si>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</si>
  <si>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</si>
  <si>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</si>
  <si>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</si>
  <si>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</si>
  <si>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</si>
  <si>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</si>
  <si>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</si>
  <si>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</si>
  <si>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</si>
  <si>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</si>
  <si>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</si>
  <si>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</si>
  <si>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</si>
  <si>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</si>
  <si>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</si>
  <si>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</si>
  <si>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</si>
  <si>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</si>
  <si>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</si>
  <si>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</si>
  <si>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</si>
  <si>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</si>
  <si>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</si>
  <si>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</si>
  <si>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</si>
  <si>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</si>
  <si>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</si>
  <si>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</si>
  <si>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</si>
  <si>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</si>
  <si>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</si>
  <si>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</si>
  <si>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</si>
  <si>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</si>
  <si>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</si>
  <si>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</si>
  <si>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</si>
  <si>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</si>
  <si>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</si>
  <si>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</si>
  <si>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</si>
  <si>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</si>
  <si>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</si>
  <si>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</si>
  <si>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</si>
  <si>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</si>
  <si>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</si>
  <si>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</si>
  <si>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</si>
  <si>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</si>
  <si>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</si>
  <si>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</si>
  <si>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</si>
  <si>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</si>
  <si>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</si>
  <si>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</si>
  <si>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</si>
  <si>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</si>
  <si>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</si>
  <si>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</si>
  <si>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</si>
  <si>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</si>
  <si>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</si>
  <si>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</si>
  <si>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</si>
  <si>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</si>
  <si>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</si>
  <si>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</si>
  <si>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</si>
  <si>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</si>
  <si>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</si>
  <si>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</si>
  <si>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</si>
  <si>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</si>
  <si>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</si>
  <si>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</si>
  <si>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</si>
  <si>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</si>
  <si>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</si>
  <si>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</si>
  <si>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</si>
  <si>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</si>
  <si>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</si>
  <si>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</si>
  <si>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</si>
  <si>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</si>
  <si>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</si>
  <si>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</si>
  <si>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</si>
  <si>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</si>
  <si>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</si>
  <si>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</si>
  <si>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</si>
  <si>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</si>
  <si>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</si>
  <si>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</si>
  <si>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</si>
  <si>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</si>
  <si>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</si>
  <si>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</si>
  <si>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</si>
  <si>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</si>
  <si>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</si>
  <si>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</si>
  <si>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</si>
  <si>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</si>
  <si>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</si>
  <si>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</si>
  <si>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</si>
  <si>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</si>
  <si>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</si>
  <si>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</si>
  <si>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</si>
  <si>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</si>
  <si>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</si>
  <si>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</si>
  <si>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</si>
  <si>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</si>
  <si>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</si>
  <si>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</si>
  <si>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</si>
  <si>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</si>
  <si>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</si>
  <si>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</si>
  <si>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</si>
  <si>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</si>
  <si>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</si>
  <si>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</si>
  <si>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</si>
  <si>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</si>
  <si>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</si>
  <si>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</si>
  <si>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</si>
  <si>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</si>
  <si>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</si>
  <si>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</si>
  <si>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</si>
  <si>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</si>
  <si>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</si>
  <si>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</si>
  <si>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</si>
  <si>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</si>
  <si>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</si>
  <si>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</si>
  <si>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</si>
  <si>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</si>
  <si>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</si>
  <si>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</si>
  <si>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</si>
  <si>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</si>
  <si>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</si>
  <si>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</si>
  <si>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</si>
  <si>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</si>
  <si>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</si>
  <si>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</si>
  <si>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</si>
  <si>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</si>
  <si>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</si>
  <si>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</si>
  <si>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</si>
  <si>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</si>
  <si>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</si>
  <si>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</si>
  <si>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</si>
  <si>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</si>
  <si>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</si>
  <si>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</si>
  <si>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</si>
  <si>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</si>
  <si>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</si>
  <si>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</si>
  <si>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</si>
  <si>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</si>
  <si>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</si>
  <si>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</si>
  <si>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</si>
  <si>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</si>
  <si>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</si>
  <si>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</si>
  <si>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</si>
  <si>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</si>
  <si>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</si>
  <si>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</si>
  <si>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</si>
  <si>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</si>
  <si>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</si>
  <si>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</si>
  <si>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</si>
  <si>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</si>
  <si>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</si>
  <si>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</si>
  <si>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</si>
  <si>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</si>
  <si>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</si>
  <si>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</si>
  <si>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</si>
  <si>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</si>
  <si>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</si>
  <si>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</si>
  <si>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</si>
  <si>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</si>
  <si>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</si>
  <si>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</si>
  <si>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</si>
  <si>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</si>
  <si>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</si>
  <si>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</si>
  <si>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</si>
  <si>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</si>
  <si>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</si>
  <si>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</si>
  <si>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</si>
  <si>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</si>
  <si>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</si>
  <si>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</si>
  <si>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</si>
  <si>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</si>
  <si>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</si>
  <si>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</si>
  <si>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</si>
  <si>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</si>
  <si>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</si>
  <si>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</si>
  <si>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</si>
  <si>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</si>
  <si>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</si>
  <si>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</si>
  <si>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</si>
  <si>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</si>
  <si>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</si>
  <si>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</si>
  <si>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</si>
  <si>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</si>
  <si>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</si>
  <si>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</si>
  <si>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</si>
  <si>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</si>
  <si>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</si>
  <si>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</si>
  <si>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</si>
  <si>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</si>
  <si>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</si>
  <si>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</si>
  <si>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</si>
  <si>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</si>
  <si>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</si>
  <si>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</si>
  <si>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</si>
  <si>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</si>
  <si>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</si>
  <si>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</si>
  <si>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</si>
  <si>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</si>
  <si>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</si>
  <si>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</si>
  <si>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</si>
  <si>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</si>
  <si>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</si>
  <si>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</si>
  <si>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</si>
  <si>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</si>
  <si>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</si>
  <si>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</si>
  <si>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</si>
  <si>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</si>
  <si>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</si>
  <si>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</si>
  <si>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</si>
  <si>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</si>
  <si>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</si>
  <si>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</si>
  <si>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</si>
  <si>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</si>
  <si>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</si>
  <si>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</si>
  <si>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</si>
  <si>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</si>
  <si>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</si>
  <si>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</si>
  <si>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</si>
  <si>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</si>
  <si>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</si>
  <si>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</si>
  <si>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</si>
  <si>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</si>
  <si>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</si>
  <si>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</si>
  <si>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</si>
  <si>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</si>
  <si>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</si>
  <si>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</si>
  <si>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</si>
  <si>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</si>
  <si>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</si>
  <si>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</si>
  <si>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</si>
  <si>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</si>
  <si>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</si>
  <si>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</si>
  <si>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</si>
  <si>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</si>
  <si>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</si>
  <si>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</si>
  <si>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</si>
  <si>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</si>
  <si>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</si>
  <si>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</si>
  <si>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</si>
  <si>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</si>
  <si>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</si>
  <si>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</si>
  <si>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</si>
  <si>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</si>
  <si>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</si>
  <si>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</si>
  <si>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</si>
  <si>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</si>
  <si>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</si>
  <si>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</si>
  <si>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</si>
  <si>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</si>
  <si>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</si>
  <si>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</si>
  <si>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</si>
  <si>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</si>
  <si>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</si>
  <si>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</si>
  <si>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</si>
  <si>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</si>
  <si>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</si>
  <si>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</si>
  <si>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</si>
  <si>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</si>
  <si>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</si>
  <si>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</si>
  <si>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</si>
  <si>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</si>
  <si>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</si>
  <si>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</si>
  <si>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</si>
  <si>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</si>
  <si>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</si>
  <si>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</si>
  <si>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</si>
  <si>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</si>
  <si>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</si>
  <si>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</si>
  <si>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</si>
  <si>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</si>
  <si>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</si>
  <si>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</si>
  <si>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</si>
  <si>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</si>
  <si>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</si>
  <si>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</si>
  <si>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</si>
  <si>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</si>
  <si>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</si>
  <si>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</si>
  <si>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</si>
  <si>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</si>
  <si>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</si>
  <si>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</si>
  <si>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</si>
  <si>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</si>
  <si>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</si>
  <si>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</si>
  <si>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</si>
  <si>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</si>
  <si>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</si>
  <si>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</si>
  <si>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</si>
  <si>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</si>
  <si>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</si>
  <si>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</si>
  <si>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</si>
  <si>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</si>
  <si>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</si>
  <si>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</si>
  <si>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</si>
  <si>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</si>
  <si>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</si>
  <si>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</si>
  <si>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</si>
  <si>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</si>
  <si>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</si>
  <si>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</si>
  <si>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</si>
  <si>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</si>
  <si>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</si>
  <si>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</si>
  <si>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</si>
  <si>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</si>
  <si>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</si>
  <si>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</si>
  <si>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</si>
  <si>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</si>
  <si>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</si>
  <si>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</si>
  <si>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</si>
  <si>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</si>
  <si>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</si>
  <si>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</si>
  <si>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</si>
  <si>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</si>
  <si>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</si>
  <si>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</si>
  <si>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</si>
  <si>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</si>
  <si>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</si>
  <si>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</si>
  <si>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</si>
  <si>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</si>
  <si>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</si>
  <si>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</si>
  <si>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</si>
  <si>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</si>
  <si>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</si>
  <si>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</si>
  <si>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</si>
  <si>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</si>
  <si>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</si>
  <si>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</si>
  <si>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</si>
  <si>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</si>
  <si>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</si>
  <si>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</si>
  <si>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</si>
  <si>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</si>
  <si>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</si>
  <si>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</si>
  <si>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</si>
  <si>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</si>
  <si>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</si>
  <si>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</si>
  <si>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</si>
  <si>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</si>
  <si>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</si>
  <si>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</si>
  <si>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</si>
  <si>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</si>
  <si>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</si>
  <si>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</si>
  <si>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</si>
  <si>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</si>
  <si>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</si>
  <si>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</si>
  <si>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</si>
  <si>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</si>
  <si>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</si>
  <si>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</si>
  <si>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</si>
  <si>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</si>
  <si>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</si>
  <si>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</si>
  <si>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</si>
  <si>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</si>
  <si>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</si>
  <si>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</si>
  <si>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</si>
  <si>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</si>
  <si>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</si>
  <si>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</si>
  <si>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</si>
  <si>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</si>
  <si>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</si>
  <si>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</si>
  <si>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</si>
  <si>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</si>
  <si>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</si>
  <si>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</si>
  <si>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</si>
  <si>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</si>
  <si>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</si>
  <si>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</si>
  <si>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</si>
  <si>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</si>
  <si>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</si>
  <si>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</si>
  <si>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</si>
  <si>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</si>
  <si>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</si>
  <si>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</si>
  <si>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</si>
  <si>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</si>
  <si>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</si>
  <si>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</si>
  <si>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</si>
  <si>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</si>
  <si>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</si>
  <si>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</si>
  <si>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</si>
  <si>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</si>
  <si>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</si>
  <si>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</si>
  <si>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</si>
  <si>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</si>
  <si>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</si>
  <si>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</si>
  <si>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</si>
  <si>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</si>
  <si>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</si>
  <si>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</si>
  <si>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</si>
  <si>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</si>
  <si>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</si>
  <si>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</si>
  <si>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</si>
  <si>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</si>
  <si>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</si>
  <si>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</si>
  <si>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</si>
  <si>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</si>
  <si>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</si>
  <si>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</si>
  <si>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</si>
  <si>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</si>
  <si>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</si>
  <si>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</si>
  <si>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</si>
  <si>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</si>
  <si>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</si>
  <si>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</si>
  <si>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</si>
  <si>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</si>
  <si>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</si>
  <si>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</si>
  <si>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</si>
  <si>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</si>
  <si>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</si>
  <si>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</si>
  <si>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</si>
  <si>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</si>
  <si>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</si>
  <si>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</si>
  <si>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</si>
  <si>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</si>
  <si>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</si>
  <si>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</si>
  <si>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</si>
  <si>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</si>
  <si>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</si>
  <si>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</si>
  <si>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</si>
  <si>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</si>
  <si>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</si>
  <si>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</si>
  <si>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</si>
  <si>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</si>
  <si>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</si>
  <si>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</si>
  <si>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</si>
  <si>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</si>
  <si>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</si>
  <si>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</si>
  <si>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</si>
  <si>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</si>
  <si>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</si>
  <si>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</si>
  <si>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</si>
  <si>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</si>
  <si>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</si>
  <si>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</si>
  <si>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</si>
  <si>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</si>
  <si>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</si>
  <si>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</si>
  <si>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</si>
  <si>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</si>
  <si>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</si>
  <si>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</si>
  <si>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</si>
  <si>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</si>
  <si>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</si>
  <si>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</si>
  <si>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</si>
  <si>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</si>
  <si>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</si>
  <si>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</si>
  <si>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</si>
  <si>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</si>
  <si>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</si>
  <si>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</si>
  <si>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</si>
  <si>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</si>
  <si>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</si>
  <si>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</si>
  <si>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</si>
  <si>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</si>
  <si>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</si>
  <si>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</si>
  <si>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</si>
  <si>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</si>
  <si>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</si>
  <si>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</si>
  <si>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</si>
  <si>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</si>
  <si>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</si>
  <si>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</si>
  <si>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</si>
  <si>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</si>
  <si>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</si>
  <si>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</si>
  <si>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</si>
  <si>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</si>
  <si>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</si>
  <si>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</si>
  <si>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</si>
  <si>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</si>
  <si>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</si>
  <si>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</si>
  <si>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</si>
  <si>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</si>
  <si>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</si>
  <si>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</si>
  <si>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</si>
  <si>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</si>
  <si>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</si>
  <si>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</si>
  <si>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</si>
  <si>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</si>
  <si>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</si>
  <si>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</si>
  <si>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</si>
  <si>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</si>
  <si>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</si>
  <si>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</si>
  <si>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</si>
  <si>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</si>
  <si>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</si>
  <si>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</si>
  <si>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</si>
  <si>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</si>
  <si>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</si>
  <si>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</si>
  <si>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</si>
  <si>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</si>
  <si>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</si>
  <si>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</si>
  <si>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</si>
  <si>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</si>
  <si>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</si>
  <si>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</si>
  <si>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</si>
  <si>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</si>
  <si>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</si>
  <si>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</si>
  <si>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</si>
  <si>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</si>
  <si>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</si>
  <si>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</si>
  <si>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</si>
  <si>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</si>
  <si>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</si>
  <si>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</si>
  <si>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</si>
  <si>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</si>
  <si>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</si>
  <si>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</si>
  <si>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</si>
  <si>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</si>
  <si>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</si>
  <si>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</si>
  <si>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</si>
  <si>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</si>
  <si>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</si>
  <si>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</si>
  <si>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</si>
  <si>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</si>
  <si>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</si>
  <si>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</si>
  <si>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</si>
  <si>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</si>
  <si>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</si>
  <si>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</si>
  <si>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</si>
  <si>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</si>
  <si>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</si>
  <si>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</si>
  <si>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</si>
  <si>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</si>
  <si>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</si>
  <si>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</si>
  <si>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</si>
  <si>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</si>
  <si>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</si>
  <si>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</si>
  <si>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</si>
  <si>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</si>
  <si>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</si>
  <si>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</si>
  <si>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</si>
  <si>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</si>
  <si>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</si>
  <si>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</si>
  <si>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</si>
  <si>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</si>
  <si>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</si>
  <si>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</si>
  <si>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</si>
  <si>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</si>
  <si>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</si>
  <si>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</si>
  <si>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</si>
  <si>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</si>
  <si>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</si>
  <si>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</si>
  <si>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</si>
  <si>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</si>
  <si>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</si>
  <si>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</si>
  <si>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</si>
  <si>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</si>
  <si>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</si>
  <si>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</si>
  <si>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</si>
  <si>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</si>
  <si>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</si>
  <si>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</si>
  <si>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</si>
  <si>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</si>
  <si>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</si>
  <si>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</si>
  <si>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</si>
  <si>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</si>
  <si>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</si>
  <si>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</si>
  <si>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</si>
  <si>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</si>
  <si>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</si>
  <si>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</si>
  <si>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</si>
  <si>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</si>
  <si>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</si>
  <si>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</si>
  <si>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</si>
  <si>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</si>
  <si>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</si>
  <si>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</si>
  <si>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</si>
  <si>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</si>
  <si>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</si>
  <si>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</si>
  <si>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</si>
  <si>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</si>
  <si>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</si>
  <si>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</si>
  <si>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</si>
  <si>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</si>
  <si>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</si>
  <si>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</si>
  <si>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</si>
  <si>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</si>
  <si>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</si>
  <si>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</si>
  <si>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</si>
  <si>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</si>
  <si>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</si>
  <si>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</si>
  <si>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</si>
  <si>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</si>
  <si>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</si>
  <si>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</si>
  <si>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</si>
  <si>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</si>
  <si>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</si>
  <si>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</si>
  <si>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</si>
  <si>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</si>
  <si>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</si>
  <si>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</si>
  <si>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</si>
  <si>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</si>
  <si>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</si>
  <si>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</si>
  <si>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</si>
  <si>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</si>
  <si>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</si>
  <si>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</si>
  <si>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</si>
  <si>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</si>
  <si>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</si>
  <si>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</si>
  <si>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</si>
  <si>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</si>
  <si>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</si>
  <si>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</si>
  <si>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</si>
  <si>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</si>
  <si>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</si>
  <si>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</si>
  <si>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</si>
  <si>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</si>
  <si>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</si>
  <si>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</si>
  <si>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</si>
  <si>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</si>
  <si>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</si>
  <si>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</si>
  <si>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</si>
  <si>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</si>
  <si>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</si>
  <si>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</si>
  <si>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</si>
  <si>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</si>
  <si>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</si>
  <si>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</si>
  <si>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</si>
  <si>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</si>
  <si>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</si>
  <si>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</si>
  <si>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</si>
  <si>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</si>
  <si>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</si>
  <si>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</si>
  <si>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</si>
  <si>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</si>
  <si>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</si>
  <si>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</si>
  <si>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</si>
  <si>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</si>
  <si>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</si>
  <si>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</si>
  <si>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</si>
  <si>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</si>
  <si>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</si>
  <si>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</si>
  <si>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</si>
  <si>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</si>
  <si>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</si>
  <si>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</si>
  <si>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</si>
  <si>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</si>
  <si>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</si>
  <si>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</si>
  <si>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</si>
  <si>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</si>
  <si>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</si>
  <si>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</si>
  <si>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</si>
  <si>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</si>
  <si>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</si>
  <si>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</si>
  <si>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</si>
  <si>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</si>
  <si>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</si>
  <si>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</si>
  <si>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</si>
  <si>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</si>
  <si>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</si>
  <si>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</si>
  <si>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</si>
  <si>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</si>
  <si>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</si>
  <si>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</si>
  <si>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</si>
  <si>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</si>
  <si>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</si>
  <si>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</si>
  <si>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</si>
  <si>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</si>
  <si>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</si>
  <si>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</si>
  <si>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</si>
  <si>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</si>
  <si>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</si>
  <si>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</si>
  <si>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</si>
  <si>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</si>
  <si>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</si>
  <si>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</si>
  <si>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</si>
  <si>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</si>
  <si>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</si>
  <si>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</si>
  <si>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</si>
  <si>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</si>
  <si>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</si>
  <si>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</si>
  <si>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</si>
  <si>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</si>
  <si>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</si>
  <si>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</si>
  <si>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</si>
  <si>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</si>
  <si>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</si>
  <si>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</si>
  <si>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</si>
  <si>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</si>
  <si>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</si>
  <si>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</si>
  <si>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</si>
  <si>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</si>
  <si>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</si>
  <si>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</si>
  <si>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</si>
  <si>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</si>
  <si>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</si>
  <si>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</si>
  <si>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</si>
  <si>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</si>
  <si>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</si>
  <si>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</si>
  <si>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</si>
  <si>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</si>
  <si>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</si>
  <si>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</si>
  <si>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</si>
  <si>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</si>
  <si>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</si>
  <si>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</si>
  <si>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</si>
  <si>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</si>
  <si>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</si>
  <si>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</si>
  <si>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</si>
  <si>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</si>
  <si>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</si>
  <si>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</si>
  <si>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</si>
  <si>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</si>
  <si>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</si>
  <si>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</si>
  <si>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</si>
  <si>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</si>
  <si>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</si>
  <si>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</si>
  <si>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</si>
  <si>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</si>
  <si>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</si>
  <si>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</si>
  <si>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</si>
  <si>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</si>
  <si>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</si>
  <si>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</si>
  <si>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</si>
  <si>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</si>
  <si>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</si>
  <si>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</si>
  <si>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</si>
  <si>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</si>
  <si>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</si>
  <si>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</si>
  <si>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</si>
  <si>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</si>
  <si>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</si>
  <si>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</si>
  <si>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</si>
  <si>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</si>
  <si>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</si>
  <si>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</si>
  <si>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</si>
  <si>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</si>
  <si>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</si>
  <si>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</si>
  <si>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</si>
  <si>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</si>
  <si>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</si>
  <si>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</si>
  <si>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</si>
  <si>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</si>
  <si>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</si>
  <si>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</si>
  <si>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</si>
  <si>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</si>
  <si>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</si>
  <si>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</si>
  <si>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</si>
  <si>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</si>
  <si>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</si>
  <si>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</si>
  <si>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</si>
  <si>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</si>
  <si>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</si>
  <si>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</si>
  <si>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</si>
  <si>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</si>
  <si>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</si>
  <si>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</si>
  <si>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</si>
  <si>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</si>
  <si>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</si>
  <si>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</si>
  <si>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</si>
  <si>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</si>
  <si>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</si>
  <si>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</si>
  <si>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</si>
  <si>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</si>
  <si>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</si>
  <si>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</si>
  <si>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</si>
  <si>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</si>
  <si>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</si>
  <si>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</si>
  <si>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</si>
  <si>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</si>
  <si>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</si>
  <si>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</si>
  <si>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</si>
  <si>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</si>
  <si>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</si>
  <si>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</si>
  <si>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</si>
  <si>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</si>
  <si>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</si>
  <si>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</si>
  <si>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</si>
  <si>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</si>
  <si>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</si>
  <si>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</si>
  <si>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</si>
  <si>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</si>
  <si>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</si>
  <si>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</si>
  <si>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</si>
  <si>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</si>
  <si>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</si>
  <si>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</si>
  <si>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</si>
  <si>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</si>
  <si>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</si>
  <si>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</si>
  <si>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</si>
  <si>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</si>
  <si>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</si>
  <si>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</si>
  <si>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</si>
  <si>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</si>
  <si>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</si>
  <si>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</si>
  <si>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</si>
  <si>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</si>
  <si>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</si>
  <si>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</si>
  <si>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</si>
  <si>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</si>
  <si>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</si>
  <si>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</si>
  <si>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</si>
  <si>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</si>
  <si>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</si>
  <si>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</si>
  <si>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</si>
  <si>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</si>
  <si>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</si>
  <si>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</si>
  <si>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</si>
  <si>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</si>
  <si>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</si>
  <si>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</si>
  <si>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</si>
  <si>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</si>
  <si>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</si>
  <si>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</si>
  <si>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</si>
  <si>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</si>
  <si>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</si>
  <si>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</si>
  <si>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</si>
  <si>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</si>
  <si>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</si>
  <si>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</si>
  <si>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</si>
  <si>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</si>
  <si>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</si>
  <si>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</si>
  <si>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</si>
  <si>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</si>
  <si>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</si>
  <si>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</si>
  <si>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</si>
  <si>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</si>
  <si>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</si>
  <si>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</si>
  <si>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</si>
  <si>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</si>
  <si>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</si>
  <si>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</si>
  <si>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</si>
  <si>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</si>
  <si>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</si>
  <si>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</si>
  <si>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</si>
  <si>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</si>
  <si>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</si>
  <si>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</si>
  <si>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</si>
  <si>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</si>
  <si>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</si>
  <si>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</si>
  <si>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</si>
  <si>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</si>
  <si>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</si>
  <si>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</si>
  <si>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</si>
  <si>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</si>
  <si>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</si>
  <si>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</si>
  <si>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</si>
  <si>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</si>
  <si>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</si>
  <si>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</si>
  <si>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</si>
  <si>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</si>
  <si>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</si>
  <si>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</si>
  <si>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</si>
  <si>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</si>
  <si>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</si>
  <si>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</si>
  <si>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</si>
  <si>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</si>
  <si>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</si>
  <si>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</si>
  <si>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</si>
  <si>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</si>
  <si>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</si>
  <si>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</si>
  <si>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</si>
  <si>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</si>
  <si>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</si>
  <si>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</si>
  <si>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</si>
  <si>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</si>
  <si>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</si>
  <si>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</si>
  <si>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</si>
  <si>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</si>
  <si>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</si>
  <si>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</si>
  <si>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</si>
  <si>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</si>
  <si>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</si>
  <si>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</si>
  <si>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</si>
  <si>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</si>
  <si>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</si>
  <si>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</si>
  <si>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</si>
  <si>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</si>
  <si>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</si>
  <si>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</si>
  <si>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</si>
  <si>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</si>
  <si>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</si>
  <si>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</si>
  <si>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</si>
  <si>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</si>
  <si>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</si>
  <si>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</si>
  <si>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</si>
  <si>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</si>
  <si>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</si>
  <si>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</si>
  <si>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</si>
  <si>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</si>
  <si>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</si>
  <si>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</si>
  <si>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</si>
  <si>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</si>
  <si>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</si>
  <si>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</si>
  <si>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</si>
  <si>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</si>
  <si>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</si>
  <si>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</si>
  <si>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</si>
  <si>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</si>
  <si>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</si>
  <si>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</si>
  <si>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</si>
  <si>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</si>
  <si>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</si>
  <si>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</si>
  <si>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</si>
  <si>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</si>
  <si>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</si>
  <si>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</si>
  <si>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</si>
  <si>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</si>
  <si>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</si>
  <si>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</si>
  <si>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</si>
  <si>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</si>
  <si>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</si>
  <si>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</si>
  <si>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</si>
  <si>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</si>
  <si>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</si>
  <si>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</si>
  <si>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</si>
  <si>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</si>
  <si>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</si>
  <si>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</si>
  <si>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</si>
  <si>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</si>
  <si>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</si>
  <si>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</si>
  <si>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</si>
  <si>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</si>
  <si>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</si>
  <si>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</si>
  <si>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</si>
  <si>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</si>
  <si>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</si>
  <si>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</si>
  <si>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</si>
  <si>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</si>
  <si>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</si>
  <si>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</si>
  <si>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</si>
  <si>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</si>
  <si>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</si>
  <si>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</si>
  <si>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</si>
  <si>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</si>
  <si>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</si>
  <si>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</si>
  <si>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</si>
  <si>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</si>
  <si>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</si>
  <si>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</si>
  <si>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</si>
  <si>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</si>
  <si>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</si>
  <si>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</si>
  <si>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</si>
  <si>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</si>
  <si>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</si>
  <si>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</si>
  <si>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</si>
  <si>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</si>
  <si>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</si>
  <si>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</si>
  <si>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</si>
  <si>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</si>
  <si>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</si>
  <si>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</si>
  <si>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</si>
  <si>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</si>
  <si>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</si>
  <si>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</si>
  <si>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</si>
  <si>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</si>
  <si>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</si>
  <si>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</si>
  <si>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</si>
  <si>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</si>
  <si>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</si>
  <si>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</si>
  <si>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</si>
  <si>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</si>
  <si>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</si>
  <si>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</si>
  <si>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</si>
  <si>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</si>
  <si>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</si>
  <si>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</si>
  <si>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</si>
  <si>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</si>
  <si>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</si>
  <si>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</si>
  <si>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</si>
  <si>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</si>
  <si>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</si>
  <si>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</si>
  <si>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</si>
  <si>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</si>
  <si>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</si>
  <si>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</si>
  <si>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</si>
  <si>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</si>
  <si>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</si>
  <si>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</si>
  <si>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</si>
  <si>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</si>
  <si>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</si>
  <si>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</si>
  <si>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</si>
  <si>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</si>
  <si>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</si>
  <si>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</si>
  <si>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</si>
  <si>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</si>
  <si>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</si>
  <si>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</si>
  <si>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</si>
  <si>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</si>
  <si>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</si>
  <si>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</si>
  <si>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</si>
  <si>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</si>
  <si>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</si>
  <si>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</si>
  <si>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</si>
  <si>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</si>
  <si>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</si>
  <si>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</si>
  <si>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</si>
  <si>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</si>
  <si>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</si>
  <si>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</si>
  <si>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</si>
  <si>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</si>
  <si>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</si>
  <si>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</si>
  <si>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</si>
  <si>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</si>
  <si>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</si>
  <si>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</si>
  <si>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</si>
  <si>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</si>
  <si>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</si>
  <si>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</si>
  <si>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</si>
  <si>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</si>
  <si>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</si>
  <si>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</si>
  <si>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</si>
  <si>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</si>
  <si>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</si>
  <si>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</si>
  <si>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</si>
  <si>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</si>
  <si>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</si>
  <si>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</si>
  <si>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</si>
  <si>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</si>
  <si>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</si>
  <si>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</si>
  <si>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</si>
  <si>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</si>
  <si>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</si>
  <si>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</si>
  <si>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</si>
  <si>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</si>
  <si>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</si>
  <si>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</si>
  <si>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</si>
  <si>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</si>
  <si>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</si>
  <si>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</si>
  <si>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</si>
  <si>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</si>
  <si>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</si>
  <si>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</si>
  <si>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</si>
  <si>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</si>
  <si>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</si>
  <si>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</si>
  <si>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</si>
  <si>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</si>
  <si>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</si>
  <si>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</si>
  <si>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</si>
  <si>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</si>
  <si>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</si>
  <si>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</si>
  <si>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</si>
  <si>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</si>
  <si>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</si>
  <si>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</si>
  <si>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</si>
  <si>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</si>
  <si>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</si>
  <si>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</si>
  <si>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</si>
  <si>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</si>
  <si>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</si>
  <si>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</si>
  <si>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</si>
  <si>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</si>
  <si>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</si>
  <si>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</si>
  <si>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</si>
  <si>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</si>
  <si>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</si>
  <si>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</si>
  <si>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</si>
  <si>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</si>
  <si>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</si>
  <si>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</si>
  <si>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</si>
  <si>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</si>
  <si>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</si>
  <si>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</si>
  <si>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</si>
  <si>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</si>
  <si>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</si>
  <si>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</si>
  <si>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</si>
  <si>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</si>
  <si>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</si>
  <si>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</si>
  <si>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</si>
  <si>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</si>
  <si>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</si>
  <si>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</si>
  <si>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</si>
  <si>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</si>
  <si>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</si>
  <si>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</si>
  <si>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</si>
  <si>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</si>
  <si>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</si>
  <si>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</si>
  <si>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</si>
  <si>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</si>
  <si>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</si>
  <si>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</si>
  <si>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</si>
  <si>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</si>
  <si>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</si>
  <si>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</si>
  <si>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</si>
  <si>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</si>
  <si>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</si>
  <si>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</si>
  <si>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</si>
  <si>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</si>
  <si>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</si>
  <si>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</si>
  <si>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</si>
  <si>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</si>
  <si>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</si>
  <si>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</si>
  <si>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</si>
  <si>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</si>
  <si>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</si>
  <si>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</si>
  <si>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</si>
  <si>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</si>
  <si>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</si>
  <si>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</si>
  <si>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</si>
  <si>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</si>
  <si>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</si>
  <si>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</si>
  <si>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</si>
  <si>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</si>
  <si>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</si>
  <si>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</si>
  <si>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</si>
  <si>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</si>
  <si>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</si>
  <si>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</si>
  <si>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</si>
  <si>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</si>
  <si>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</si>
  <si>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</si>
  <si>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</si>
  <si>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</si>
  <si>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</si>
  <si>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</si>
  <si>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</si>
  <si>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</si>
  <si>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</si>
  <si>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</si>
  <si>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</si>
  <si>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</si>
  <si>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</si>
  <si>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</si>
  <si>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</si>
  <si>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</si>
  <si>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</si>
  <si>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</si>
  <si>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</si>
  <si>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</si>
  <si>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</si>
  <si>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</si>
  <si>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</si>
  <si>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</si>
  <si>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</si>
  <si>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</si>
  <si>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</si>
  <si>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</si>
  <si>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</si>
  <si>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</si>
  <si>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</si>
  <si>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</si>
  <si>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</si>
  <si>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</si>
  <si>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</si>
  <si>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</si>
  <si>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</si>
  <si>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</si>
  <si>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</si>
  <si>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</si>
  <si>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</si>
  <si>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</si>
  <si>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</si>
  <si>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</si>
  <si>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</si>
  <si>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</si>
  <si>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</si>
  <si>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</si>
  <si>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</si>
  <si>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</si>
  <si>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</si>
  <si>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</si>
  <si>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</si>
  <si>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</si>
  <si>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</si>
  <si>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</si>
  <si>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</si>
  <si>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</si>
  <si>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</si>
  <si>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</si>
  <si>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</si>
  <si>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</si>
  <si>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</si>
  <si>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</si>
  <si>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</si>
  <si>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</si>
  <si>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</si>
  <si>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</si>
  <si>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</si>
  <si>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</si>
  <si>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</si>
  <si>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</si>
  <si>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</si>
  <si>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</si>
  <si>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</si>
  <si>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</si>
  <si>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</si>
  <si>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</si>
  <si>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</si>
  <si>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</si>
  <si>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</si>
  <si>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</si>
  <si>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</si>
  <si>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</si>
  <si>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</si>
  <si>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</si>
  <si>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</si>
  <si>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</si>
  <si>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</si>
  <si>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</si>
  <si>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</si>
  <si>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</si>
  <si>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</si>
  <si>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</si>
  <si>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</si>
  <si>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</si>
  <si>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</si>
  <si>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</si>
  <si>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</si>
  <si>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</si>
  <si>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</si>
  <si>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</si>
  <si>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</si>
  <si>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</si>
  <si>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</si>
  <si>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</si>
  <si>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</si>
  <si>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</si>
  <si>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</si>
  <si>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</si>
  <si>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</si>
  <si>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</si>
  <si>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</si>
  <si>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</si>
  <si>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</si>
  <si>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</si>
  <si>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</si>
  <si>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</si>
  <si>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</si>
  <si>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</si>
  <si>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</si>
  <si>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</si>
  <si>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</si>
  <si>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</si>
  <si>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</si>
  <si>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</si>
  <si>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</si>
  <si>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</si>
  <si>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</si>
  <si>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</si>
  <si>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</si>
  <si>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</si>
  <si>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</si>
  <si>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</si>
  <si>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</si>
  <si>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</si>
  <si>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</si>
  <si>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</si>
  <si>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</si>
  <si>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</si>
  <si>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</si>
  <si>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</si>
  <si>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</si>
  <si>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</si>
  <si>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</si>
  <si>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</si>
  <si>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</si>
  <si>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</si>
  <si>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</si>
  <si>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</si>
  <si>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</si>
  <si>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</si>
  <si>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</si>
  <si>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</si>
  <si>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</si>
  <si>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</si>
  <si>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</si>
  <si>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</si>
  <si>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</si>
  <si>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</si>
  <si>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</si>
  <si>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</si>
  <si>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</si>
  <si>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</si>
  <si>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</si>
  <si>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</si>
  <si>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</si>
  <si>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</si>
  <si>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</si>
  <si>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</si>
  <si>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</si>
  <si>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</si>
  <si>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</si>
  <si>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</si>
  <si>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</si>
  <si>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</si>
  <si>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</si>
  <si>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</si>
  <si>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</si>
  <si>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</si>
  <si>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</si>
  <si>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</si>
  <si>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</si>
  <si>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</si>
  <si>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</si>
  <si>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</si>
  <si>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</si>
  <si>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</si>
  <si>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</si>
  <si>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</si>
  <si>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</si>
  <si>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</si>
  <si>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</si>
  <si>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</si>
  <si>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</si>
  <si>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</si>
  <si>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</si>
  <si>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</si>
  <si>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</si>
  <si>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</si>
  <si>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</si>
  <si>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</si>
  <si>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</si>
  <si>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</si>
  <si>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</si>
  <si>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</si>
  <si>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</si>
  <si>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</si>
  <si>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</si>
  <si>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</si>
  <si>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</si>
  <si>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</si>
  <si>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</si>
  <si>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</si>
  <si>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</si>
  <si>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</si>
  <si>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</si>
  <si>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</si>
  <si>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</si>
  <si>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</si>
  <si>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</si>
  <si>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</si>
  <si>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</si>
  <si>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</si>
  <si>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</si>
  <si>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</si>
  <si>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</si>
  <si>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</si>
  <si>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</si>
  <si>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</si>
  <si>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</si>
  <si>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</si>
  <si>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</si>
  <si>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</si>
  <si>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</si>
  <si>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</si>
  <si>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</si>
  <si>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</si>
  <si>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</si>
  <si>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</si>
  <si>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</si>
  <si>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</si>
  <si>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</si>
  <si>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</si>
  <si>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</si>
  <si>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</si>
  <si>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</si>
  <si>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</si>
  <si>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</si>
  <si>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</si>
  <si>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</si>
  <si>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</si>
  <si>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</si>
  <si>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</si>
  <si>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</si>
  <si>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</si>
  <si>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</si>
  <si>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</si>
  <si>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MYRIAM CECILIA MOROS CHAVEZ</t>
  </si>
  <si>
    <t>AVENIDA EL JARDIN CASA 11 A - BUCARAMANGA - SANTANDER</t>
  </si>
  <si>
    <t>6577602 - CEL 3156776069</t>
  </si>
  <si>
    <t>AVENIDA EL JARDIN CASA 11 A</t>
  </si>
  <si>
    <t>representantelegal@fundestar.org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</si>
  <si>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</si>
  <si>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2021-68-10001616</t>
  </si>
  <si>
    <t>INSTITUTO COLMBIANO DE BIENESTAR FAMILIAR - ICBF</t>
  </si>
  <si>
    <t>68-627-2018</t>
  </si>
  <si>
    <t>68-26-2016-267</t>
  </si>
  <si>
    <t>707-2016</t>
  </si>
  <si>
    <t>01/11/2016</t>
  </si>
  <si>
    <t>31/08/2018</t>
  </si>
  <si>
    <t>68-317-2020</t>
  </si>
  <si>
    <t>01/04/2020</t>
  </si>
  <si>
    <t>30/11/2020</t>
  </si>
  <si>
    <t xml:space="preserve">PRESTAR LOS SERVICIOS HOGARES COMUNITARIOS DE BIENESTAR FAMILIAR DE CONFORMIDAD CON LAS DIRECTRICES, LINEAMIENTOS Y PARAMETROS ESTABLECIDOS
POR EL ICBF, EN ARMONIA CON LA POLITICA DE ESTADO PARA EL DESARRLLO INTEGRAL A LA
PRIMERA INFANCIA DE CERO A SIEMPRE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</si>
  <si>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ASI COMO REGULAR LAS RELACIONES ENTRE LAS PARTES DERIVADAS DE LA ENTREGA  DE APORTES DEL ICBF A LA ENTIDAD ADMINISTRADORA DEL SERVICIO EN MODALIDAD DE HOGARES COMUNITARIOS DE BIENESTAR EN LAS SIGUIENTES FORMAS DE ATENCION, FAMILIARES Y MODALIDAD FAMIPARÁMETROS ESTABLECIDOS  POR  EL ICBF,  ASI COMO REGULAR LAS RELACIONES ENTRE LAS PARTES DERIVADAS DE LA ENTREGA  DE APORTES DEL ICBF A LA ENTIDAD ADMINISTRADORA DEL SERVICIO EN MODALIDAD DE HOGARES COMUNITARIOS DE BIENESTAR EN LAS SIGUIENTES FORMAS DE ATENCION, FAMILIARES Y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</si>
  <si>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EN LA MODALIDAD FAMI.</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</si>
  <si>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</si>
  <si>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TRAYECTORIA </t>
  </si>
  <si>
    <t>DATOS CONTRATO INVITACIÓN</t>
  </si>
  <si>
    <t>VALOR TECNICO AGREGADO</t>
  </si>
  <si>
    <t>INICIO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</si>
</sst>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J118" sqref="J11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
        <v>21</v>
      </c>
      <c r="C8" s="166"/>
      <c r="D8" s="48"/>
      <c r="E8" s="234" t="s">
        <v>2633</v>
      </c>
      <c r="F8" s="235"/>
      <c r="G8" s="236"/>
      <c r="H8" s="168"/>
      <c r="I8" s="167" t="s">
        <v>16</v>
      </c>
      <c r="J8" s="49"/>
      <c r="K8" s="167" t="s">
        <v>2720</v>
      </c>
      <c r="L8" s="36"/>
      <c r="M8" s="36"/>
      <c r="N8" s="36"/>
      <c r="O8" s="43"/>
    </row>
    <row r="9" spans="1:20" ht="30.75" customHeight="1" thickBot="1" x14ac:dyDescent="0.3">
      <c r="A9" s="42"/>
      <c r="B9" s="167" t="s">
        <v>2721</v>
      </c>
      <c r="C9" s="48"/>
      <c r="D9" s="166"/>
      <c r="E9" s="234" t="s">
        <v>13</v>
      </c>
      <c r="F9" s="235"/>
      <c r="G9" s="236"/>
      <c r="H9" s="168"/>
      <c r="I9" s="167" t="s">
        <v>2669</v>
      </c>
      <c r="J9" s="49"/>
      <c r="K9" s="167" t="s">
        <v>29</v>
      </c>
      <c r="L9" s="36"/>
      <c r="M9" s="36"/>
      <c r="N9" s="36"/>
      <c r="O9" s="43"/>
    </row>
    <row r="10" spans="1:20" ht="30.75" customHeight="1" thickBot="1" x14ac:dyDescent="0.3">
      <c r="A10" s="42"/>
      <c r="B10" s="167" t="s">
        <v>4</v>
      </c>
      <c r="C10" s="48"/>
      <c r="D10" s="48"/>
      <c r="E10" s="234" t="s">
        <v>15</v>
      </c>
      <c r="F10" s="235"/>
      <c r="G10" s="236"/>
      <c r="H10" s="168"/>
      <c r="I10" s="167" t="s">
        <v>2722</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2706</v>
      </c>
      <c r="D15" s="35"/>
      <c r="E15" s="35"/>
      <c r="F15" s="5"/>
      <c r="G15" s="32" t="s">
        <v>1168</v>
      </c>
      <c r="H15" s="102" t="s">
        <v>887</v>
      </c>
      <c r="I15" s="32" t="s">
        <v>2624</v>
      </c>
      <c r="J15" s="107" t="s">
        <v>2626</v>
      </c>
      <c r="L15" s="218" t="s">
        <v>8</v>
      </c>
      <c r="M15" s="218"/>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8">
        <v>804017278</v>
      </c>
      <c r="C20" s="5"/>
      <c r="D20" s="73"/>
      <c r="E20" s="5"/>
      <c r="F20" s="5"/>
      <c r="G20" s="5"/>
      <c r="H20" s="237"/>
      <c r="I20" s="141" t="s">
        <v>887</v>
      </c>
      <c r="J20" s="142" t="s">
        <v>943</v>
      </c>
      <c r="K20" s="143">
        <v>3163088238</v>
      </c>
      <c r="L20" s="144">
        <v>44242</v>
      </c>
      <c r="M20" s="144">
        <v>44561</v>
      </c>
      <c r="N20" s="127">
        <f>+(M20-L20)/30</f>
        <v>10.633333333333333</v>
      </c>
      <c r="O20" s="130"/>
      <c r="U20" s="126"/>
      <c r="V20" s="104">
        <f ca="1">NOW()</f>
        <v>44194.406289236111</v>
      </c>
      <c r="W20" s="104">
        <f ca="1">NOW()</f>
        <v>44194.406289236111</v>
      </c>
    </row>
    <row r="21" spans="1:23" ht="30" customHeight="1" outlineLevel="1" x14ac:dyDescent="0.25">
      <c r="A21" s="9"/>
      <c r="B21" s="71"/>
      <c r="C21" s="5"/>
      <c r="D21" s="5"/>
      <c r="E21" s="5"/>
      <c r="F21" s="5"/>
      <c r="G21" s="5"/>
      <c r="H21" s="70"/>
      <c r="I21" s="141" t="s">
        <v>887</v>
      </c>
      <c r="J21" s="142" t="s">
        <v>944</v>
      </c>
      <c r="K21" s="143"/>
      <c r="L21" s="144"/>
      <c r="M21" s="144"/>
      <c r="N21" s="127">
        <f t="shared" ref="N21:N35" si="0">+(M21-L21)/30</f>
        <v>0</v>
      </c>
      <c r="O21" s="131"/>
    </row>
    <row r="22" spans="1:23" ht="30" customHeight="1" outlineLevel="1" x14ac:dyDescent="0.25">
      <c r="A22" s="9"/>
      <c r="B22" s="71"/>
      <c r="C22" s="5"/>
      <c r="D22" s="5"/>
      <c r="E22" s="5"/>
      <c r="F22" s="5"/>
      <c r="G22" s="5"/>
      <c r="H22" s="70"/>
      <c r="I22" s="141" t="s">
        <v>887</v>
      </c>
      <c r="J22" s="142" t="s">
        <v>907</v>
      </c>
      <c r="K22" s="143"/>
      <c r="L22" s="144"/>
      <c r="M22" s="144"/>
      <c r="N22" s="128">
        <f t="shared" ref="N22:N33" si="1">+(M22-L22)/30</f>
        <v>0</v>
      </c>
      <c r="O22" s="131"/>
    </row>
    <row r="23" spans="1:23" ht="30" customHeight="1" outlineLevel="1" x14ac:dyDescent="0.25">
      <c r="A23" s="9"/>
      <c r="B23" s="101"/>
      <c r="C23" s="21"/>
      <c r="D23" s="21"/>
      <c r="E23" s="21"/>
      <c r="F23" s="5"/>
      <c r="G23" s="5"/>
      <c r="H23" s="70"/>
      <c r="I23" s="141" t="s">
        <v>887</v>
      </c>
      <c r="J23" s="142" t="s">
        <v>942</v>
      </c>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FUNDACION PARA EL FOMENTO DESARROLLO Y BIENESTAR DE LA COMUNIDAD FUNDESTAR</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2705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2707</v>
      </c>
      <c r="C48" s="116" t="s">
        <v>31</v>
      </c>
      <c r="D48" s="113" t="s">
        <v>2708</v>
      </c>
      <c r="E48" s="169">
        <v>43455</v>
      </c>
      <c r="F48" s="169">
        <v>43799</v>
      </c>
      <c r="G48" s="152">
        <f>IF(AND(E48&lt;&gt;"",F48&lt;&gt;""),((F48-E48)/30),"")</f>
        <v>11.466666666666667</v>
      </c>
      <c r="H48" s="111" t="s">
        <v>2716</v>
      </c>
      <c r="I48" s="113" t="s">
        <v>887</v>
      </c>
      <c r="J48" s="113" t="s">
        <v>893</v>
      </c>
      <c r="K48" s="115">
        <v>2337459305</v>
      </c>
      <c r="L48" s="109" t="s">
        <v>1148</v>
      </c>
      <c r="M48" s="110">
        <v>1</v>
      </c>
      <c r="N48" s="109" t="s">
        <v>1151</v>
      </c>
      <c r="O48" s="109" t="s">
        <v>1148</v>
      </c>
      <c r="P48" s="78"/>
    </row>
    <row r="49" spans="1:16" s="6" customFormat="1" ht="24.75" customHeight="1" x14ac:dyDescent="0.25">
      <c r="A49" s="135">
        <v>2</v>
      </c>
      <c r="B49" s="114" t="s">
        <v>2707</v>
      </c>
      <c r="C49" s="116" t="s">
        <v>31</v>
      </c>
      <c r="D49" s="113" t="s">
        <v>2709</v>
      </c>
      <c r="E49" s="169">
        <v>42399</v>
      </c>
      <c r="F49" s="169">
        <v>42674</v>
      </c>
      <c r="G49" s="152">
        <f t="shared" ref="G49:G50" si="2">IF(AND(E49&lt;&gt;"",F49&lt;&gt;""),((F49-E49)/30),"")</f>
        <v>9.1666666666666661</v>
      </c>
      <c r="H49" s="170" t="s">
        <v>2717</v>
      </c>
      <c r="I49" s="113" t="s">
        <v>887</v>
      </c>
      <c r="J49" s="113" t="s">
        <v>893</v>
      </c>
      <c r="K49" s="115">
        <v>1610659218</v>
      </c>
      <c r="L49" s="109" t="s">
        <v>1148</v>
      </c>
      <c r="M49" s="110">
        <v>1</v>
      </c>
      <c r="N49" s="109" t="s">
        <v>1151</v>
      </c>
      <c r="O49" s="109" t="s">
        <v>1148</v>
      </c>
      <c r="P49" s="78"/>
    </row>
    <row r="50" spans="1:16" s="6" customFormat="1" ht="24.75" customHeight="1" x14ac:dyDescent="0.25">
      <c r="A50" s="135">
        <v>3</v>
      </c>
      <c r="B50" s="114" t="s">
        <v>2707</v>
      </c>
      <c r="C50" s="116" t="s">
        <v>31</v>
      </c>
      <c r="D50" s="113" t="s">
        <v>2710</v>
      </c>
      <c r="E50" s="169" t="s">
        <v>2711</v>
      </c>
      <c r="F50" s="169" t="s">
        <v>2712</v>
      </c>
      <c r="G50" s="152">
        <f t="shared" si="2"/>
        <v>22.266666666666666</v>
      </c>
      <c r="H50" s="114" t="s">
        <v>2718</v>
      </c>
      <c r="I50" s="113" t="s">
        <v>887</v>
      </c>
      <c r="J50" s="113" t="s">
        <v>943</v>
      </c>
      <c r="K50" s="115">
        <v>1990279076</v>
      </c>
      <c r="L50" s="109" t="s">
        <v>1148</v>
      </c>
      <c r="M50" s="110">
        <v>1</v>
      </c>
      <c r="N50" s="109" t="s">
        <v>1151</v>
      </c>
      <c r="O50" s="109" t="s">
        <v>1148</v>
      </c>
      <c r="P50" s="78"/>
    </row>
    <row r="51" spans="1:16" s="6" customFormat="1" ht="24.75" customHeight="1" outlineLevel="1" x14ac:dyDescent="0.25">
      <c r="A51" s="135">
        <v>4</v>
      </c>
      <c r="B51" s="114" t="s">
        <v>2707</v>
      </c>
      <c r="C51" s="116" t="s">
        <v>31</v>
      </c>
      <c r="D51" s="113" t="s">
        <v>2710</v>
      </c>
      <c r="E51" s="169" t="s">
        <v>2711</v>
      </c>
      <c r="F51" s="169" t="s">
        <v>2712</v>
      </c>
      <c r="G51" s="152">
        <f>IF(AND(E51&lt;&gt;"",F51&lt;&gt;""),((F51-E51)/30),"")</f>
        <v>22.266666666666666</v>
      </c>
      <c r="H51" s="114" t="s">
        <v>2718</v>
      </c>
      <c r="I51" s="113" t="s">
        <v>887</v>
      </c>
      <c r="J51" s="113" t="s">
        <v>893</v>
      </c>
      <c r="K51" s="115">
        <v>1990279076</v>
      </c>
      <c r="L51" s="109" t="s">
        <v>1148</v>
      </c>
      <c r="M51" s="110">
        <v>1</v>
      </c>
      <c r="N51" s="109" t="s">
        <v>1151</v>
      </c>
      <c r="O51" s="109" t="s">
        <v>1148</v>
      </c>
      <c r="P51" s="78"/>
    </row>
    <row r="52" spans="1:16" s="7" customFormat="1" ht="24.75" customHeight="1" outlineLevel="1" x14ac:dyDescent="0.25">
      <c r="A52" s="136">
        <v>5</v>
      </c>
      <c r="B52" s="114" t="s">
        <v>2707</v>
      </c>
      <c r="C52" s="116" t="s">
        <v>31</v>
      </c>
      <c r="D52" s="113" t="s">
        <v>2713</v>
      </c>
      <c r="E52" s="169" t="s">
        <v>2714</v>
      </c>
      <c r="F52" s="169" t="s">
        <v>2715</v>
      </c>
      <c r="G52" s="152">
        <f>IF(AND(E52&lt;&gt;"",F52&lt;&gt;""),((F52-E52)/30),"")</f>
        <v>8.1</v>
      </c>
      <c r="H52" s="114" t="s">
        <v>2719</v>
      </c>
      <c r="I52" s="113" t="s">
        <v>887</v>
      </c>
      <c r="J52" s="113" t="s">
        <v>943</v>
      </c>
      <c r="K52" s="115">
        <v>3522337520</v>
      </c>
      <c r="L52" s="116" t="s">
        <v>1148</v>
      </c>
      <c r="M52" s="110">
        <v>1</v>
      </c>
      <c r="N52" s="116" t="s">
        <v>1151</v>
      </c>
      <c r="O52" s="116" t="s">
        <v>1148</v>
      </c>
      <c r="P52" s="79"/>
    </row>
    <row r="53" spans="1:16" s="7" customFormat="1" ht="24.75" customHeight="1" outlineLevel="1" x14ac:dyDescent="0.25">
      <c r="A53" s="136">
        <v>6</v>
      </c>
      <c r="B53" s="114" t="s">
        <v>2707</v>
      </c>
      <c r="C53" s="116" t="s">
        <v>31</v>
      </c>
      <c r="D53" s="113" t="s">
        <v>2713</v>
      </c>
      <c r="E53" s="169" t="s">
        <v>2714</v>
      </c>
      <c r="F53" s="169" t="s">
        <v>2715</v>
      </c>
      <c r="G53" s="152">
        <f t="shared" ref="G53:G107" si="3">IF(AND(E53&lt;&gt;"",F53&lt;&gt;""),((F53-E53)/30),"")</f>
        <v>8.1</v>
      </c>
      <c r="H53" s="114" t="s">
        <v>2719</v>
      </c>
      <c r="I53" s="113" t="s">
        <v>887</v>
      </c>
      <c r="J53" s="113" t="s">
        <v>944</v>
      </c>
      <c r="K53" s="115">
        <v>3522337520</v>
      </c>
      <c r="L53" s="116" t="s">
        <v>1148</v>
      </c>
      <c r="M53" s="110">
        <v>1</v>
      </c>
      <c r="N53" s="116" t="s">
        <v>1151</v>
      </c>
      <c r="O53" s="116" t="s">
        <v>1148</v>
      </c>
      <c r="P53" s="79"/>
    </row>
    <row r="54" spans="1:16" s="7" customFormat="1" ht="24.75" customHeight="1" outlineLevel="1" x14ac:dyDescent="0.25">
      <c r="A54" s="136">
        <v>7</v>
      </c>
      <c r="B54" s="114" t="s">
        <v>2707</v>
      </c>
      <c r="C54" s="116" t="s">
        <v>31</v>
      </c>
      <c r="D54" s="113" t="s">
        <v>2713</v>
      </c>
      <c r="E54" s="169" t="s">
        <v>2714</v>
      </c>
      <c r="F54" s="169" t="s">
        <v>2715</v>
      </c>
      <c r="G54" s="152">
        <f t="shared" si="3"/>
        <v>8.1</v>
      </c>
      <c r="H54" s="114" t="s">
        <v>2719</v>
      </c>
      <c r="I54" s="113" t="s">
        <v>887</v>
      </c>
      <c r="J54" s="113" t="s">
        <v>893</v>
      </c>
      <c r="K54" s="115">
        <v>3522337520</v>
      </c>
      <c r="L54" s="116" t="s">
        <v>1148</v>
      </c>
      <c r="M54" s="110">
        <v>1</v>
      </c>
      <c r="N54" s="116" t="s">
        <v>1151</v>
      </c>
      <c r="O54" s="116" t="s">
        <v>1148</v>
      </c>
      <c r="P54" s="79"/>
    </row>
    <row r="55" spans="1:16" s="7" customFormat="1" ht="24.75" customHeight="1" outlineLevel="1" x14ac:dyDescent="0.25">
      <c r="A55" s="136">
        <v>8</v>
      </c>
      <c r="B55" s="114"/>
      <c r="C55" s="116"/>
      <c r="D55" s="113"/>
      <c r="E55" s="113"/>
      <c r="F55" s="113"/>
      <c r="G55" s="152" t="str">
        <f t="shared" si="3"/>
        <v/>
      </c>
      <c r="H55" s="114"/>
      <c r="I55" s="113"/>
      <c r="J55" s="113"/>
      <c r="K55" s="115"/>
      <c r="L55" s="109"/>
      <c r="M55" s="110"/>
      <c r="N55" s="109"/>
      <c r="O55" s="109"/>
      <c r="P55" s="79"/>
    </row>
    <row r="56" spans="1:16" s="7" customFormat="1" ht="24.75" customHeight="1" outlineLevel="1" x14ac:dyDescent="0.25">
      <c r="A56" s="136">
        <v>9</v>
      </c>
      <c r="B56" s="114"/>
      <c r="C56" s="116"/>
      <c r="D56" s="113"/>
      <c r="E56" s="113"/>
      <c r="F56" s="113"/>
      <c r="G56" s="152" t="str">
        <f t="shared" si="3"/>
        <v/>
      </c>
      <c r="H56" s="114"/>
      <c r="I56" s="113"/>
      <c r="J56" s="113"/>
      <c r="K56" s="115"/>
      <c r="L56" s="109"/>
      <c r="M56" s="110"/>
      <c r="N56" s="109"/>
      <c r="O56" s="109"/>
      <c r="P56" s="79"/>
    </row>
    <row r="57" spans="1:16" s="7" customFormat="1" ht="24.75" customHeight="1" outlineLevel="1" x14ac:dyDescent="0.25">
      <c r="A57" s="136">
        <v>10</v>
      </c>
      <c r="B57" s="114"/>
      <c r="C57" s="116"/>
      <c r="D57" s="113"/>
      <c r="E57" s="113"/>
      <c r="F57" s="113"/>
      <c r="G57" s="152" t="str">
        <f t="shared" si="3"/>
        <v/>
      </c>
      <c r="H57" s="114"/>
      <c r="I57" s="113"/>
      <c r="J57" s="113"/>
      <c r="K57" s="115"/>
      <c r="L57" s="116"/>
      <c r="M57" s="110"/>
      <c r="N57" s="116"/>
      <c r="O57" s="116"/>
      <c r="P57" s="79"/>
    </row>
    <row r="58" spans="1:16" s="7" customFormat="1" ht="24.75" customHeight="1" outlineLevel="1" x14ac:dyDescent="0.25">
      <c r="A58" s="136">
        <v>11</v>
      </c>
      <c r="B58" s="114"/>
      <c r="C58" s="116"/>
      <c r="D58" s="113"/>
      <c r="E58" s="113"/>
      <c r="F58" s="113"/>
      <c r="G58" s="152" t="str">
        <f t="shared" si="3"/>
        <v/>
      </c>
      <c r="H58" s="114"/>
      <c r="I58" s="113"/>
      <c r="J58" s="113"/>
      <c r="K58" s="115"/>
      <c r="L58" s="116"/>
      <c r="M58" s="110"/>
      <c r="N58" s="116"/>
      <c r="O58" s="116"/>
      <c r="P58" s="79"/>
    </row>
    <row r="59" spans="1:16" s="7" customFormat="1" ht="24.75" customHeight="1" outlineLevel="1" x14ac:dyDescent="0.25">
      <c r="A59" s="136">
        <v>12</v>
      </c>
      <c r="B59" s="114"/>
      <c r="C59" s="116"/>
      <c r="D59" s="113"/>
      <c r="E59" s="113"/>
      <c r="F59" s="113"/>
      <c r="G59" s="152" t="str">
        <f t="shared" si="3"/>
        <v/>
      </c>
      <c r="H59" s="114"/>
      <c r="I59" s="113"/>
      <c r="J59" s="113"/>
      <c r="K59" s="115"/>
      <c r="L59" s="116"/>
      <c r="M59" s="110"/>
      <c r="N59" s="116"/>
      <c r="O59" s="116"/>
      <c r="P59" s="79"/>
    </row>
    <row r="60" spans="1:16" s="7" customFormat="1" ht="24.75" customHeight="1" outlineLevel="1" x14ac:dyDescent="0.25">
      <c r="A60" s="136">
        <v>13</v>
      </c>
      <c r="B60" s="114"/>
      <c r="C60" s="116"/>
      <c r="D60" s="113"/>
      <c r="E60" s="113"/>
      <c r="F60" s="113"/>
      <c r="G60" s="152" t="str">
        <f t="shared" si="3"/>
        <v/>
      </c>
      <c r="H60" s="114"/>
      <c r="I60" s="113"/>
      <c r="J60" s="113"/>
      <c r="K60" s="115"/>
      <c r="L60" s="116"/>
      <c r="M60" s="110"/>
      <c r="N60" s="116"/>
      <c r="O60" s="116"/>
      <c r="P60" s="79"/>
    </row>
    <row r="61" spans="1:16" s="7" customFormat="1" ht="24.75" customHeight="1" outlineLevel="1" x14ac:dyDescent="0.25">
      <c r="A61" s="136">
        <v>14</v>
      </c>
      <c r="B61" s="114"/>
      <c r="C61" s="116"/>
      <c r="D61" s="113"/>
      <c r="E61" s="113"/>
      <c r="F61" s="113"/>
      <c r="G61" s="152" t="str">
        <f t="shared" si="3"/>
        <v/>
      </c>
      <c r="H61" s="114"/>
      <c r="I61" s="113"/>
      <c r="J61" s="113"/>
      <c r="K61" s="115"/>
      <c r="L61" s="116"/>
      <c r="M61" s="110"/>
      <c r="N61" s="116"/>
      <c r="O61" s="116"/>
      <c r="P61" s="79"/>
    </row>
    <row r="62" spans="1:16" s="7" customFormat="1" ht="24.75" customHeight="1" outlineLevel="1" x14ac:dyDescent="0.25">
      <c r="A62" s="136">
        <v>15</v>
      </c>
      <c r="B62" s="114"/>
      <c r="C62" s="116"/>
      <c r="D62" s="113"/>
      <c r="E62" s="113"/>
      <c r="F62" s="113"/>
      <c r="G62" s="152" t="str">
        <f t="shared" si="3"/>
        <v/>
      </c>
      <c r="H62" s="114"/>
      <c r="I62" s="113"/>
      <c r="J62" s="113"/>
      <c r="K62" s="113"/>
      <c r="L62" s="116"/>
      <c r="M62" s="110"/>
      <c r="N62" s="116"/>
      <c r="O62" s="116"/>
      <c r="P62" s="79"/>
    </row>
    <row r="63" spans="1:16" s="7" customFormat="1" ht="24.75" customHeight="1" outlineLevel="1" x14ac:dyDescent="0.25">
      <c r="A63" s="136">
        <v>16</v>
      </c>
      <c r="B63" s="114"/>
      <c r="C63" s="116"/>
      <c r="D63" s="113"/>
      <c r="E63" s="113"/>
      <c r="F63" s="113"/>
      <c r="G63" s="152" t="str">
        <f t="shared" si="3"/>
        <v/>
      </c>
      <c r="H63" s="114"/>
      <c r="I63" s="113"/>
      <c r="J63" s="113"/>
      <c r="K63" s="113"/>
      <c r="L63" s="116"/>
      <c r="M63" s="110"/>
      <c r="N63" s="116"/>
      <c r="O63" s="116"/>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
        <v>2723</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2676</v>
      </c>
      <c r="E114" s="137">
        <v>44189</v>
      </c>
      <c r="F114" s="137">
        <v>44469</v>
      </c>
      <c r="G114" s="152">
        <f>IF(AND(E114&lt;&gt;"",F114&lt;&gt;""),((F114-E114)/30),"")</f>
        <v>9.3333333333333339</v>
      </c>
      <c r="H114" s="111" t="s">
        <v>2688</v>
      </c>
      <c r="I114" s="113" t="s">
        <v>887</v>
      </c>
      <c r="J114" s="113" t="s">
        <v>889</v>
      </c>
      <c r="K114" s="68">
        <v>1922013916</v>
      </c>
      <c r="L114" s="100">
        <f>+IF(AND(K114&gt;0,O114="Ejecución"),(K114/877802)*Tabla28[[#This Row],[% participación]],IF(AND(K114&gt;0,O114&lt;&gt;"Ejecución"),"-",""))</f>
        <v>2189.5756856329785</v>
      </c>
      <c r="M114" s="116"/>
      <c r="N114" s="165">
        <v>1</v>
      </c>
      <c r="O114" s="154" t="s">
        <v>1150</v>
      </c>
      <c r="P114" s="78"/>
    </row>
    <row r="115" spans="1:16" s="6" customFormat="1" ht="24.75" customHeight="1" x14ac:dyDescent="0.25">
      <c r="A115" s="135">
        <v>2</v>
      </c>
      <c r="B115" s="153" t="s">
        <v>2665</v>
      </c>
      <c r="C115" s="155" t="s">
        <v>31</v>
      </c>
      <c r="D115" s="63" t="s">
        <v>2677</v>
      </c>
      <c r="E115" s="137">
        <v>44175</v>
      </c>
      <c r="F115" s="137">
        <v>44773</v>
      </c>
      <c r="G115" s="152">
        <f t="shared" ref="G115:G116" si="4">IF(AND(E115&lt;&gt;"",F115&lt;&gt;""),((F115-E115)/30),"")</f>
        <v>19.933333333333334</v>
      </c>
      <c r="H115" s="111" t="s">
        <v>2689</v>
      </c>
      <c r="I115" s="63" t="s">
        <v>516</v>
      </c>
      <c r="J115" s="63" t="s">
        <v>542</v>
      </c>
      <c r="K115" s="68">
        <v>4799993985</v>
      </c>
      <c r="L115" s="100">
        <f>+IF(AND(K115&gt;0,O115="Ejecución"),(K115/877802)*Tabla28[[#This Row],[% participación]],IF(AND(K115&gt;0,O115&lt;&gt;"Ejecución"),"-",""))</f>
        <v>5468.1966833067136</v>
      </c>
      <c r="M115" s="65"/>
      <c r="N115" s="165">
        <v>1</v>
      </c>
      <c r="O115" s="154" t="s">
        <v>1150</v>
      </c>
      <c r="P115" s="78"/>
    </row>
    <row r="116" spans="1:16" s="6" customFormat="1" ht="24.75" customHeight="1" x14ac:dyDescent="0.25">
      <c r="A116" s="135">
        <v>3</v>
      </c>
      <c r="B116" s="153" t="s">
        <v>2665</v>
      </c>
      <c r="C116" s="155" t="s">
        <v>31</v>
      </c>
      <c r="D116" s="63" t="s">
        <v>2678</v>
      </c>
      <c r="E116" s="137">
        <v>44175</v>
      </c>
      <c r="F116" s="137">
        <v>44773</v>
      </c>
      <c r="G116" s="152">
        <f t="shared" si="4"/>
        <v>19.933333333333334</v>
      </c>
      <c r="H116" s="111" t="s">
        <v>2690</v>
      </c>
      <c r="I116" s="63" t="s">
        <v>516</v>
      </c>
      <c r="J116" s="63" t="s">
        <v>577</v>
      </c>
      <c r="K116" s="68">
        <v>1785514419</v>
      </c>
      <c r="L116" s="100">
        <f>+IF(AND(K116&gt;0,O116="Ejecución"),(K116/877802)*Tabla28[[#This Row],[% participación]],IF(AND(K116&gt;0,O116&lt;&gt;"Ejecución"),"-",""))</f>
        <v>2034.0742206101147</v>
      </c>
      <c r="M116" s="65"/>
      <c r="N116" s="165">
        <v>1</v>
      </c>
      <c r="O116" s="154" t="s">
        <v>1150</v>
      </c>
      <c r="P116" s="78"/>
    </row>
    <row r="117" spans="1:16" s="6" customFormat="1" ht="24.75" customHeight="1" outlineLevel="1" x14ac:dyDescent="0.25">
      <c r="A117" s="135">
        <v>4</v>
      </c>
      <c r="B117" s="153" t="s">
        <v>2665</v>
      </c>
      <c r="C117" s="155" t="s">
        <v>31</v>
      </c>
      <c r="D117" s="63" t="s">
        <v>2679</v>
      </c>
      <c r="E117" s="137">
        <v>44175</v>
      </c>
      <c r="F117" s="137">
        <v>44773</v>
      </c>
      <c r="G117" s="152">
        <f t="shared" ref="G117:G159" si="5">IF(AND(E117&lt;&gt;"",F117&lt;&gt;""),((F117-E117)/30),"")</f>
        <v>19.933333333333334</v>
      </c>
      <c r="H117" s="111" t="s">
        <v>2691</v>
      </c>
      <c r="I117" s="63" t="s">
        <v>516</v>
      </c>
      <c r="J117" s="63" t="s">
        <v>627</v>
      </c>
      <c r="K117" s="68">
        <v>1865965285</v>
      </c>
      <c r="L117" s="100">
        <f>+IF(AND(K117&gt;0,O117="Ejecución"),(K117/877802)*Tabla28[[#This Row],[% participación]],IF(AND(K117&gt;0,O117&lt;&gt;"Ejecución"),"-",""))</f>
        <v>2125.7245768407911</v>
      </c>
      <c r="M117" s="65"/>
      <c r="N117" s="165">
        <v>1</v>
      </c>
      <c r="O117" s="154" t="s">
        <v>1150</v>
      </c>
      <c r="P117" s="78"/>
    </row>
    <row r="118" spans="1:16" s="7" customFormat="1" ht="24.75" customHeight="1" outlineLevel="1" x14ac:dyDescent="0.25">
      <c r="A118" s="136">
        <v>5</v>
      </c>
      <c r="B118" s="153" t="s">
        <v>2665</v>
      </c>
      <c r="C118" s="155" t="s">
        <v>31</v>
      </c>
      <c r="D118" s="63" t="s">
        <v>2680</v>
      </c>
      <c r="E118" s="137">
        <v>44167</v>
      </c>
      <c r="F118" s="137">
        <v>44773</v>
      </c>
      <c r="G118" s="152">
        <f t="shared" si="5"/>
        <v>20.2</v>
      </c>
      <c r="H118" s="111" t="s">
        <v>2692</v>
      </c>
      <c r="I118" s="63" t="s">
        <v>887</v>
      </c>
      <c r="J118" s="63" t="s">
        <v>893</v>
      </c>
      <c r="K118" s="68">
        <v>8898703754</v>
      </c>
      <c r="L118" s="100">
        <f>+IF(AND(K118&gt;0,O118="Ejecución"),(K118/877802)*Tabla28[[#This Row],[% participación]],IF(AND(K118&gt;0,O118&lt;&gt;"Ejecución"),"-",""))</f>
        <v>10137.48402714963</v>
      </c>
      <c r="M118" s="65"/>
      <c r="N118" s="165">
        <v>1</v>
      </c>
      <c r="O118" s="154" t="s">
        <v>1150</v>
      </c>
      <c r="P118" s="79"/>
    </row>
    <row r="119" spans="1:16" s="7" customFormat="1" ht="24.75" customHeight="1" outlineLevel="1" x14ac:dyDescent="0.25">
      <c r="A119" s="136">
        <v>6</v>
      </c>
      <c r="B119" s="153" t="s">
        <v>2665</v>
      </c>
      <c r="C119" s="155" t="s">
        <v>31</v>
      </c>
      <c r="D119" s="63" t="s">
        <v>2681</v>
      </c>
      <c r="E119" s="137">
        <v>43878</v>
      </c>
      <c r="F119" s="137">
        <v>44196</v>
      </c>
      <c r="G119" s="152">
        <f t="shared" si="5"/>
        <v>10.6</v>
      </c>
      <c r="H119" s="111" t="s">
        <v>2693</v>
      </c>
      <c r="I119" s="63" t="s">
        <v>516</v>
      </c>
      <c r="J119" s="63" t="s">
        <v>542</v>
      </c>
      <c r="K119" s="68">
        <v>1396834472</v>
      </c>
      <c r="L119" s="100">
        <f>+IF(AND(K119&gt;0,O119="Ejecución"),(K119/877802)*Tabla28[[#This Row],[% participación]],IF(AND(K119&gt;0,O119&lt;&gt;"Ejecución"),"-",""))</f>
        <v>1591.2864996889959</v>
      </c>
      <c r="M119" s="65"/>
      <c r="N119" s="165">
        <v>1</v>
      </c>
      <c r="O119" s="154" t="s">
        <v>1150</v>
      </c>
      <c r="P119" s="79"/>
    </row>
    <row r="120" spans="1:16" s="7" customFormat="1" ht="24.75" customHeight="1" outlineLevel="1" x14ac:dyDescent="0.25">
      <c r="A120" s="136">
        <v>7</v>
      </c>
      <c r="B120" s="153" t="s">
        <v>2665</v>
      </c>
      <c r="C120" s="155" t="s">
        <v>31</v>
      </c>
      <c r="D120" s="63" t="s">
        <v>2682</v>
      </c>
      <c r="E120" s="137">
        <v>43877</v>
      </c>
      <c r="F120" s="137">
        <v>44196</v>
      </c>
      <c r="G120" s="152">
        <f t="shared" si="5"/>
        <v>10.633333333333333</v>
      </c>
      <c r="H120" s="111" t="s">
        <v>2694</v>
      </c>
      <c r="I120" s="63" t="s">
        <v>516</v>
      </c>
      <c r="J120" s="63" t="s">
        <v>577</v>
      </c>
      <c r="K120" s="68">
        <v>715756621</v>
      </c>
      <c r="L120" s="100">
        <f>+IF(AND(K120&gt;0,O120="Ejecución"),(K120/877802)*Tabla28[[#This Row],[% participación]],IF(AND(K120&gt;0,O120&lt;&gt;"Ejecución"),"-",""))</f>
        <v>815.39643450345295</v>
      </c>
      <c r="M120" s="65"/>
      <c r="N120" s="165">
        <v>1</v>
      </c>
      <c r="O120" s="154" t="s">
        <v>1150</v>
      </c>
      <c r="P120" s="79"/>
    </row>
    <row r="121" spans="1:16" s="7" customFormat="1" ht="24.75" customHeight="1" outlineLevel="1" x14ac:dyDescent="0.25">
      <c r="A121" s="136">
        <v>8</v>
      </c>
      <c r="B121" s="153" t="s">
        <v>2665</v>
      </c>
      <c r="C121" s="155" t="s">
        <v>31</v>
      </c>
      <c r="D121" s="63" t="s">
        <v>2683</v>
      </c>
      <c r="E121" s="137">
        <v>43877</v>
      </c>
      <c r="F121" s="137">
        <v>44196</v>
      </c>
      <c r="G121" s="152">
        <f t="shared" si="5"/>
        <v>10.633333333333333</v>
      </c>
      <c r="H121" s="111" t="s">
        <v>2695</v>
      </c>
      <c r="I121" s="63" t="s">
        <v>516</v>
      </c>
      <c r="J121" s="63" t="s">
        <v>577</v>
      </c>
      <c r="K121" s="68">
        <v>2774095951</v>
      </c>
      <c r="L121" s="100">
        <f>+IF(AND(K121&gt;0,O121="Ejecución"),(K121/877802)*Tabla28[[#This Row],[% participación]],IF(AND(K121&gt;0,O121&lt;&gt;"Ejecución"),"-",""))</f>
        <v>3160.2752682267756</v>
      </c>
      <c r="M121" s="65"/>
      <c r="N121" s="165">
        <v>1</v>
      </c>
      <c r="O121" s="154" t="s">
        <v>1150</v>
      </c>
      <c r="P121" s="79"/>
    </row>
    <row r="122" spans="1:16" s="7" customFormat="1" ht="24.75" customHeight="1" outlineLevel="1" x14ac:dyDescent="0.25">
      <c r="A122" s="136">
        <v>9</v>
      </c>
      <c r="B122" s="153" t="s">
        <v>2665</v>
      </c>
      <c r="C122" s="155" t="s">
        <v>31</v>
      </c>
      <c r="D122" s="63" t="s">
        <v>2684</v>
      </c>
      <c r="E122" s="137">
        <v>43877</v>
      </c>
      <c r="F122" s="137">
        <v>44196</v>
      </c>
      <c r="G122" s="152">
        <f t="shared" si="5"/>
        <v>10.633333333333333</v>
      </c>
      <c r="H122" s="111" t="s">
        <v>2696</v>
      </c>
      <c r="I122" s="63" t="s">
        <v>516</v>
      </c>
      <c r="J122" s="63" t="s">
        <v>541</v>
      </c>
      <c r="K122" s="68">
        <v>1182352412</v>
      </c>
      <c r="L122" s="100">
        <f>+IF(AND(K122&gt;0,O122="Ejecución"),(K122/877802)*Tabla28[[#This Row],[% participación]],IF(AND(K122&gt;0,O122&lt;&gt;"Ejecución"),"-",""))</f>
        <v>1346.9465916003837</v>
      </c>
      <c r="M122" s="65"/>
      <c r="N122" s="165">
        <v>1</v>
      </c>
      <c r="O122" s="154" t="s">
        <v>1150</v>
      </c>
      <c r="P122" s="79"/>
    </row>
    <row r="123" spans="1:16" s="7" customFormat="1" ht="24.75" customHeight="1" outlineLevel="1" x14ac:dyDescent="0.25">
      <c r="A123" s="136">
        <v>10</v>
      </c>
      <c r="B123" s="153" t="s">
        <v>2665</v>
      </c>
      <c r="C123" s="155" t="s">
        <v>31</v>
      </c>
      <c r="D123" s="63" t="s">
        <v>2685</v>
      </c>
      <c r="E123" s="137">
        <v>43877</v>
      </c>
      <c r="F123" s="137">
        <v>44196</v>
      </c>
      <c r="G123" s="152">
        <f t="shared" si="5"/>
        <v>10.633333333333333</v>
      </c>
      <c r="H123" s="111" t="s">
        <v>2697</v>
      </c>
      <c r="I123" s="63" t="s">
        <v>516</v>
      </c>
      <c r="J123" s="63" t="s">
        <v>627</v>
      </c>
      <c r="K123" s="68">
        <v>1331593997</v>
      </c>
      <c r="L123" s="100">
        <f>+IF(AND(K123&gt;0,O123="Ejecución"),(K123/877802)*Tabla28[[#This Row],[% participación]],IF(AND(K123&gt;0,O123&lt;&gt;"Ejecución"),"-",""))</f>
        <v>1516.9639588426546</v>
      </c>
      <c r="M123" s="65"/>
      <c r="N123" s="165">
        <v>1</v>
      </c>
      <c r="O123" s="154" t="s">
        <v>1150</v>
      </c>
      <c r="P123" s="79"/>
    </row>
    <row r="124" spans="1:16" s="7" customFormat="1" ht="24.75" customHeight="1" outlineLevel="1" x14ac:dyDescent="0.25">
      <c r="A124" s="136">
        <v>11</v>
      </c>
      <c r="B124" s="153" t="s">
        <v>2665</v>
      </c>
      <c r="C124" s="155" t="s">
        <v>31</v>
      </c>
      <c r="D124" s="63" t="s">
        <v>2686</v>
      </c>
      <c r="E124" s="137">
        <v>43880</v>
      </c>
      <c r="F124" s="137">
        <v>44196</v>
      </c>
      <c r="G124" s="152">
        <f t="shared" si="5"/>
        <v>10.533333333333333</v>
      </c>
      <c r="H124" s="111" t="s">
        <v>2698</v>
      </c>
      <c r="I124" s="63" t="s">
        <v>887</v>
      </c>
      <c r="J124" s="63" t="s">
        <v>959</v>
      </c>
      <c r="K124" s="68">
        <v>2777108169</v>
      </c>
      <c r="L124" s="100">
        <f>+IF(AND(K124&gt;0,O124="Ejecución"),(K124/877802)*Tabla28[[#This Row],[% participación]],IF(AND(K124&gt;0,O124&lt;&gt;"Ejecución"),"-",""))</f>
        <v>3163.7068142929725</v>
      </c>
      <c r="M124" s="65"/>
      <c r="N124" s="165">
        <v>1</v>
      </c>
      <c r="O124" s="154" t="s">
        <v>1150</v>
      </c>
      <c r="P124" s="79"/>
    </row>
    <row r="125" spans="1:16" s="7" customFormat="1" ht="24.75" customHeight="1" outlineLevel="1" x14ac:dyDescent="0.25">
      <c r="A125" s="136">
        <v>12</v>
      </c>
      <c r="B125" s="153" t="s">
        <v>2665</v>
      </c>
      <c r="C125" s="155" t="s">
        <v>31</v>
      </c>
      <c r="D125" s="63" t="s">
        <v>2687</v>
      </c>
      <c r="E125" s="137">
        <v>43879</v>
      </c>
      <c r="F125" s="137">
        <v>44196</v>
      </c>
      <c r="G125" s="152">
        <f t="shared" si="5"/>
        <v>10.566666666666666</v>
      </c>
      <c r="H125" s="111" t="s">
        <v>2699</v>
      </c>
      <c r="I125" s="63" t="s">
        <v>887</v>
      </c>
      <c r="J125" s="63" t="s">
        <v>122</v>
      </c>
      <c r="K125" s="68">
        <v>2765399175</v>
      </c>
      <c r="L125" s="100">
        <f>+IF(AND(K125&gt;0,O125="Ejecución"),(K125/877802)*Tabla28[[#This Row],[% participación]],IF(AND(K125&gt;0,O125&lt;&gt;"Ejecución"),"-",""))</f>
        <v>3150.3678221284526</v>
      </c>
      <c r="M125" s="65"/>
      <c r="N125" s="165">
        <v>1</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ref="N126:N160" si="6">+IF(M126="No",1,IF(M126="Si","Ingrese %",""))</f>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
        <v>2723</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
        <v>2723</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0</v>
      </c>
      <c r="G179" s="157" t="str">
        <f>IF(F179&gt;0,SUM(E179+F179),"")</f>
        <v/>
      </c>
      <c r="H179" s="5"/>
      <c r="I179" s="185" t="s">
        <v>2671</v>
      </c>
      <c r="J179" s="185"/>
      <c r="K179" s="185"/>
      <c r="L179" s="185"/>
      <c r="M179" s="164">
        <v>0.02</v>
      </c>
      <c r="O179" s="8"/>
      <c r="Q179" s="19"/>
      <c r="R179" s="151">
        <f>IF(M179&gt;0,SUM(L179+M179),"")</f>
        <v>0.02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0.02</v>
      </c>
      <c r="K185" s="230" t="s">
        <v>2628</v>
      </c>
      <c r="L185" s="230"/>
      <c r="M185" s="94">
        <f>+J185*(SUM(K20:K35))</f>
        <v>63261764.759999998</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
        <v>2723</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7">
        <v>31756</v>
      </c>
      <c r="D193" s="5"/>
      <c r="E193" s="118">
        <v>427</v>
      </c>
      <c r="F193" s="5"/>
      <c r="G193" s="5"/>
      <c r="H193" s="139" t="s">
        <v>2700</v>
      </c>
      <c r="J193" s="5"/>
      <c r="K193" s="119">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
        <v>2723</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2701</v>
      </c>
      <c r="J211" s="27" t="s">
        <v>2622</v>
      </c>
      <c r="K211" s="140" t="s">
        <v>2703</v>
      </c>
      <c r="L211" s="21"/>
      <c r="M211" s="21"/>
      <c r="N211" s="21"/>
      <c r="O211" s="8"/>
    </row>
    <row r="212" spans="1:15" x14ac:dyDescent="0.25">
      <c r="A212" s="9"/>
      <c r="B212" s="27" t="s">
        <v>2619</v>
      </c>
      <c r="C212" s="139" t="s">
        <v>2700</v>
      </c>
      <c r="D212" s="21"/>
      <c r="G212" s="27" t="s">
        <v>2621</v>
      </c>
      <c r="H212" s="140" t="s">
        <v>2702</v>
      </c>
      <c r="J212" s="27" t="s">
        <v>2623</v>
      </c>
      <c r="K212" s="139"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0:J51 J57:J61 J64:J107">
      <formula1>INDIRECT(I25)</formula1>
    </dataValidation>
    <dataValidation type="list" showInputMessage="1" showErrorMessage="1" sqref="I114:I160 I20:I35 I48:I61 I64:I107">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61 K64: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2:M160 G114:G121 L106:L107 G126:J160 L83:L90 G48:G90 B83: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dcmitype/"/>
    <ds:schemaRef ds:uri="a65d333d-5b59-4810-bc94-b80d9325abbc"/>
    <ds:schemaRef ds:uri="http://schemas.openxmlformats.org/package/2006/metadata/core-properties"/>
    <ds:schemaRef ds:uri="http://purl.org/dc/elements/1.1/"/>
    <ds:schemaRef ds:uri="4fb10211-09fb-4e80-9f0b-184718d5d98c"/>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2020-12-29T13:52:31Z</cp:lastPrinted>
  <dcterms:created xsi:type="dcterms:W3CDTF">2020-10-14T21:57:42Z</dcterms:created>
  <dcterms:modified xsi:type="dcterms:W3CDTF">2020-12-29T14:46:11Z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