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ARAUCA\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<sst xmlns="http://schemas.openxmlformats.org/spreadsheetml/2006/main" count="3335" uniqueCount="2731">
  <si>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</si>
  <si>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</si>
  <si>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</si>
  <si>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</si>
  <si>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</si>
  <si>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</si>
  <si>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</si>
  <si>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</si>
  <si>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</si>
  <si>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</si>
  <si>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</si>
  <si>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</si>
  <si>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</si>
  <si>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</si>
  <si>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</si>
  <si>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</si>
  <si>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</si>
  <si>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</si>
  <si>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</si>
  <si>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</si>
  <si>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</si>
  <si>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</si>
  <si>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</si>
  <si>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</si>
  <si>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</si>
  <si>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</si>
  <si>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</si>
  <si>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</si>
  <si>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</si>
  <si>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</si>
  <si>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</si>
  <si>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</si>
  <si>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</si>
  <si>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</si>
  <si>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</si>
  <si>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</si>
  <si>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</si>
  <si>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</si>
  <si>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</si>
  <si>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</si>
  <si>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</si>
  <si>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</si>
  <si>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</si>
  <si>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</si>
  <si>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</si>
  <si>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</si>
  <si>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</si>
  <si>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</si>
  <si>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</si>
  <si>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</si>
  <si>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</si>
  <si>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</si>
  <si>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</si>
  <si>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</si>
  <si>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</si>
  <si>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</si>
  <si>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</si>
  <si>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</si>
  <si>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</si>
  <si>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</si>
  <si>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</si>
  <si>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</si>
  <si>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</si>
  <si>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</si>
  <si>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</si>
  <si>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</si>
  <si>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</si>
  <si>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</si>
  <si>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</si>
  <si>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</si>
  <si>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</si>
  <si>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</si>
  <si>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</si>
  <si>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</si>
  <si>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</si>
  <si>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</si>
  <si>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</si>
  <si>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</si>
  <si>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</si>
  <si>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</si>
  <si>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</si>
  <si>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</si>
  <si>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</si>
  <si>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</si>
  <si>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</si>
  <si>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</si>
  <si>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</si>
  <si>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</si>
  <si>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</si>
  <si>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</si>
  <si>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</si>
  <si>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</si>
  <si>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</si>
  <si>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</si>
  <si>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</si>
  <si>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</si>
  <si>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</si>
  <si>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</si>
  <si>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</si>
  <si>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</si>
  <si>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</si>
  <si>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</si>
  <si>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</si>
  <si>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</si>
  <si>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</si>
  <si>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</si>
  <si>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</si>
  <si>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</si>
  <si>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</si>
  <si>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</si>
  <si>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</si>
  <si>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</si>
  <si>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</si>
  <si>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</si>
  <si>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</si>
  <si>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</si>
  <si>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</si>
  <si>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</si>
  <si>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</si>
  <si>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</si>
  <si>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</si>
  <si>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</si>
  <si>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</si>
  <si>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</si>
  <si>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</si>
  <si>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</si>
  <si>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</si>
  <si>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</si>
  <si>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</si>
  <si>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</si>
  <si>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</si>
  <si>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</si>
  <si>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</si>
  <si>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</si>
  <si>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</si>
  <si>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</si>
  <si>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</si>
  <si>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</si>
  <si>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</si>
  <si>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</si>
  <si>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</si>
  <si>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</si>
  <si>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</si>
  <si>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</si>
  <si>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</si>
  <si>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</si>
  <si>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</si>
  <si>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</si>
  <si>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</si>
  <si>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</si>
  <si>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</si>
  <si>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</si>
  <si>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</si>
  <si>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</si>
  <si>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</si>
  <si>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</si>
  <si>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</si>
  <si>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</si>
  <si>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</si>
  <si>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</si>
  <si>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</si>
  <si>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</si>
  <si>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</si>
  <si>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</si>
  <si>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</si>
  <si>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</si>
  <si>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</si>
  <si>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</si>
  <si>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</si>
  <si>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</si>
  <si>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</si>
  <si>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</si>
  <si>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</si>
  <si>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</si>
  <si>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</si>
  <si>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</si>
  <si>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</si>
  <si>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</si>
  <si>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</si>
  <si>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</si>
  <si>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</si>
  <si>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</si>
  <si>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</si>
  <si>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</si>
  <si>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</si>
  <si>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</si>
  <si>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</si>
  <si>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</si>
  <si>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</si>
  <si>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</si>
  <si>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</si>
  <si>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</si>
  <si>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</si>
  <si>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</si>
  <si>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</si>
  <si>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</si>
  <si>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</si>
  <si>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</si>
  <si>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</si>
  <si>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</si>
  <si>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</si>
  <si>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</si>
  <si>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</si>
  <si>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</si>
  <si>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</si>
  <si>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</si>
  <si>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</si>
  <si>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</si>
  <si>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</si>
  <si>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</si>
  <si>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</si>
  <si>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</si>
  <si>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</si>
  <si>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</si>
  <si>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</si>
  <si>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</si>
  <si>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</si>
  <si>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</si>
  <si>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</si>
  <si>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</si>
  <si>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</si>
  <si>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</si>
  <si>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</si>
  <si>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</si>
  <si>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</si>
  <si>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</si>
  <si>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</si>
  <si>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</si>
  <si>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</si>
  <si>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</si>
  <si>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</si>
  <si>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</si>
  <si>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</si>
  <si>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</si>
  <si>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</si>
  <si>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</si>
  <si>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</si>
  <si>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</si>
  <si>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</si>
  <si>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</si>
  <si>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</si>
  <si>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</si>
  <si>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</si>
  <si>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</si>
  <si>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</si>
  <si>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</si>
  <si>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</si>
  <si>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</si>
  <si>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</si>
  <si>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</si>
  <si>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</si>
  <si>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</si>
  <si>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</si>
  <si>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</si>
  <si>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</si>
  <si>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</si>
  <si>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</si>
  <si>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</si>
  <si>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</si>
  <si>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</si>
  <si>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</si>
  <si>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</si>
  <si>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</si>
  <si>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</si>
  <si>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</si>
  <si>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</si>
  <si>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</si>
  <si>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</si>
  <si>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</si>
  <si>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</si>
  <si>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</si>
  <si>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</si>
  <si>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</si>
  <si>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</si>
  <si>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</si>
  <si>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</si>
  <si>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</si>
  <si>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</si>
  <si>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</si>
  <si>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</si>
  <si>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</si>
  <si>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</si>
  <si>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</si>
  <si>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</si>
  <si>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</si>
  <si>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</si>
  <si>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</si>
  <si>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</si>
  <si>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</si>
  <si>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</si>
  <si>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</si>
  <si>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</si>
  <si>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</si>
  <si>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</si>
  <si>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</si>
  <si>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</si>
  <si>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</si>
  <si>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</si>
  <si>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</si>
  <si>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</si>
  <si>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</si>
  <si>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</si>
  <si>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</si>
  <si>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</si>
  <si>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</si>
  <si>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</si>
  <si>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</si>
  <si>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</si>
  <si>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</si>
  <si>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</si>
  <si>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</si>
  <si>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</si>
  <si>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</si>
  <si>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</si>
  <si>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</si>
  <si>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</si>
  <si>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</si>
  <si>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</si>
  <si>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</si>
  <si>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</si>
  <si>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</si>
  <si>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</si>
  <si>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</si>
  <si>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</si>
  <si>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</si>
  <si>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</si>
  <si>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</si>
  <si>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</si>
  <si>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</si>
  <si>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</si>
  <si>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</si>
  <si>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</si>
  <si>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</si>
  <si>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</si>
  <si>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</si>
  <si>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</si>
  <si>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</si>
  <si>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</si>
  <si>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</si>
  <si>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</si>
  <si>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</si>
  <si>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</si>
  <si>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</si>
  <si>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</si>
  <si>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</si>
  <si>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</si>
  <si>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</si>
  <si>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</si>
  <si>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</si>
  <si>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</si>
  <si>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</si>
  <si>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</si>
  <si>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</si>
  <si>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</si>
  <si>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</si>
  <si>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</si>
  <si>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</si>
  <si>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</si>
  <si>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</si>
  <si>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</si>
  <si>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</si>
  <si>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</si>
  <si>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</si>
  <si>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</si>
  <si>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</si>
  <si>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</si>
  <si>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</si>
  <si>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</si>
  <si>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</si>
  <si>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</si>
  <si>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</si>
  <si>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</si>
  <si>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</si>
  <si>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</si>
  <si>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</si>
  <si>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</si>
  <si>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</si>
  <si>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</si>
  <si>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</si>
  <si>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</si>
  <si>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</si>
  <si>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</si>
  <si>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</si>
  <si>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</si>
  <si>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</si>
  <si>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</si>
  <si>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</si>
  <si>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</si>
  <si>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</si>
  <si>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</si>
  <si>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</si>
  <si>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</si>
  <si>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</si>
  <si>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</si>
  <si>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</si>
  <si>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</si>
  <si>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</si>
  <si>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</si>
  <si>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</si>
  <si>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</si>
  <si>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</si>
  <si>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</si>
  <si>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</si>
  <si>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</si>
  <si>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</si>
  <si>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</si>
  <si>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</si>
  <si>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</si>
  <si>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</si>
  <si>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</si>
  <si>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</si>
  <si>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</si>
  <si>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</si>
  <si>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</si>
  <si>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</si>
  <si>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</si>
  <si>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</si>
  <si>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</si>
  <si>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</si>
  <si>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</si>
  <si>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</si>
  <si>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</si>
  <si>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</si>
  <si>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</si>
  <si>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</si>
  <si>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</si>
  <si>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</si>
  <si>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</si>
  <si>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</si>
  <si>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</si>
  <si>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</si>
  <si>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</si>
  <si>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</si>
  <si>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</si>
  <si>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</si>
  <si>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</si>
  <si>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</si>
  <si>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</si>
  <si>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</si>
  <si>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</si>
  <si>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</si>
  <si>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</si>
  <si>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</si>
  <si>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</si>
  <si>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</si>
  <si>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</si>
  <si>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</si>
  <si>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</si>
  <si>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</si>
  <si>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</si>
  <si>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</si>
  <si>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</si>
  <si>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</si>
  <si>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</si>
  <si>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</si>
  <si>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</si>
  <si>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</si>
  <si>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</si>
  <si>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</si>
  <si>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</si>
  <si>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</si>
  <si>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</si>
  <si>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</si>
  <si>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</si>
  <si>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</si>
  <si>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</si>
  <si>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</si>
  <si>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</si>
  <si>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</si>
  <si>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</si>
  <si>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</si>
  <si>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</si>
  <si>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</si>
  <si>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</si>
  <si>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</si>
  <si>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</si>
  <si>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</si>
  <si>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</si>
  <si>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</si>
  <si>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</si>
  <si>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</si>
  <si>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</si>
  <si>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</si>
  <si>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</si>
  <si>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</si>
  <si>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</si>
  <si>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</si>
  <si>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</si>
  <si>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</si>
  <si>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</si>
  <si>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</si>
  <si>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</si>
  <si>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</si>
  <si>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</si>
  <si>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</si>
  <si>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</si>
  <si>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</si>
  <si>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</si>
  <si>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</si>
  <si>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</si>
  <si>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</si>
  <si>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</si>
  <si>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</si>
  <si>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</si>
  <si>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</si>
  <si>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</si>
  <si>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</si>
  <si>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</si>
  <si>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</si>
  <si>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</si>
  <si>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</si>
  <si>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</si>
  <si>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</si>
  <si>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</si>
  <si>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</si>
  <si>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</si>
  <si>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</si>
  <si>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</si>
  <si>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</si>
  <si>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</si>
  <si>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</si>
  <si>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</si>
  <si>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</si>
  <si>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</si>
  <si>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</si>
  <si>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</si>
  <si>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</si>
  <si>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</si>
  <si>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</si>
  <si>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</si>
  <si>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</si>
  <si>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</si>
  <si>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</si>
  <si>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</si>
  <si>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</si>
  <si>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</si>
  <si>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</si>
  <si>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</si>
  <si>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</si>
  <si>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</si>
  <si>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</si>
  <si>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</si>
  <si>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</si>
  <si>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</si>
  <si>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</si>
  <si>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</si>
  <si>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</si>
  <si>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</si>
  <si>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</si>
  <si>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</si>
  <si>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</si>
  <si>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</si>
  <si>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</si>
  <si>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</si>
  <si>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</si>
  <si>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</si>
  <si>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</si>
  <si>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</si>
  <si>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</si>
  <si>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</si>
  <si>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</si>
  <si>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</si>
  <si>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</si>
  <si>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</si>
  <si>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</si>
  <si>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</si>
  <si>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</si>
  <si>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</si>
  <si>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</si>
  <si>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</si>
  <si>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</si>
  <si>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</si>
  <si>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</si>
  <si>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</si>
  <si>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</si>
  <si>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</si>
  <si>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</si>
  <si>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</si>
  <si>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</si>
  <si>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</si>
  <si>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</si>
  <si>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</si>
  <si>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</si>
  <si>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</si>
  <si>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</si>
  <si>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</si>
  <si>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</si>
  <si>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</si>
  <si>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</si>
  <si>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</si>
  <si>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</si>
  <si>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</si>
  <si>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</si>
  <si>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</si>
  <si>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</si>
  <si>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</si>
  <si>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</si>
  <si>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</si>
  <si>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</si>
  <si>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</si>
  <si>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</si>
  <si>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</si>
  <si>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</si>
  <si>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</si>
  <si>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</si>
  <si>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</si>
  <si>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</si>
  <si>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</si>
  <si>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</si>
  <si>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</si>
  <si>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</si>
  <si>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</si>
  <si>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</si>
  <si>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</si>
  <si>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</si>
  <si>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</si>
  <si>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</si>
  <si>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</si>
  <si>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</si>
  <si>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</si>
  <si>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</si>
  <si>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</si>
  <si>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</si>
  <si>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</si>
  <si>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</si>
  <si>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</si>
  <si>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</si>
  <si>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</si>
  <si>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</si>
  <si>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</si>
  <si>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</si>
  <si>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</si>
  <si>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</si>
  <si>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</si>
  <si>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</si>
  <si>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</si>
  <si>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</si>
  <si>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</si>
  <si>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</si>
  <si>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</si>
  <si>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</si>
  <si>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</si>
  <si>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</si>
  <si>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</si>
  <si>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</si>
  <si>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</si>
  <si>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</si>
  <si>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</si>
  <si>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</si>
  <si>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</si>
  <si>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</si>
  <si>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</si>
  <si>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</si>
  <si>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</si>
  <si>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</si>
  <si>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</si>
  <si>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</si>
  <si>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</si>
  <si>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</si>
  <si>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</si>
  <si>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</si>
  <si>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</si>
  <si>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</si>
  <si>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</si>
  <si>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</si>
  <si>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</si>
  <si>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</si>
  <si>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</si>
  <si>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</si>
  <si>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</si>
  <si>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</si>
  <si>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</si>
  <si>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</si>
  <si>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</si>
  <si>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</si>
  <si>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</si>
  <si>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</si>
  <si>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</si>
  <si>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</si>
  <si>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</si>
  <si>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</si>
  <si>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</si>
  <si>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</si>
  <si>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</si>
  <si>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</si>
  <si>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</si>
  <si>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</si>
  <si>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</si>
  <si>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</si>
  <si>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</si>
  <si>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</si>
  <si>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</si>
  <si>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</si>
  <si>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</si>
  <si>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</si>
  <si>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</si>
  <si>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</si>
  <si>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</si>
  <si>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</si>
  <si>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</si>
  <si>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</si>
  <si>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</si>
  <si>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</si>
  <si>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</si>
  <si>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</si>
  <si>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</si>
  <si>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</si>
  <si>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</si>
  <si>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</si>
  <si>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</si>
  <si>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</si>
  <si>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</si>
  <si>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</si>
  <si>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</si>
  <si>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</si>
  <si>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</si>
  <si>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</si>
  <si>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</si>
  <si>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</si>
  <si>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</si>
  <si>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</si>
  <si>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</si>
  <si>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</si>
  <si>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</si>
  <si>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</si>
  <si>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</si>
  <si>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</si>
  <si>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</si>
  <si>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</si>
  <si>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</si>
  <si>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</si>
  <si>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</si>
  <si>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</si>
  <si>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</si>
  <si>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</si>
  <si>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</si>
  <si>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</si>
  <si>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</si>
  <si>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</si>
  <si>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</si>
  <si>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</si>
  <si>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</si>
  <si>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</si>
  <si>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</si>
  <si>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</si>
  <si>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</si>
  <si>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</si>
  <si>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</si>
  <si>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</si>
  <si>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</si>
  <si>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</si>
  <si>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</si>
  <si>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</si>
  <si>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</si>
  <si>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</si>
  <si>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</si>
  <si>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</si>
  <si>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</si>
  <si>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</si>
  <si>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</si>
  <si>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</si>
  <si>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</si>
  <si>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</si>
  <si>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</si>
  <si>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</si>
  <si>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</si>
  <si>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</si>
  <si>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</si>
  <si>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</si>
  <si>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</si>
  <si>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</si>
  <si>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</si>
  <si>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</si>
  <si>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</si>
  <si>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</si>
  <si>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</si>
  <si>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</si>
  <si>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</si>
  <si>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</si>
  <si>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</si>
  <si>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</si>
  <si>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</si>
  <si>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</si>
  <si>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</si>
  <si>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</si>
  <si>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</si>
  <si>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</si>
  <si>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</si>
  <si>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</si>
  <si>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</si>
  <si>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</si>
  <si>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</si>
  <si>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</si>
  <si>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</si>
  <si>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</si>
  <si>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</si>
  <si>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</si>
  <si>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</si>
  <si>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</si>
  <si>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</si>
  <si>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</si>
  <si>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</si>
  <si>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</si>
  <si>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</si>
  <si>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</si>
  <si>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</si>
  <si>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</si>
  <si>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</si>
  <si>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</si>
  <si>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</si>
  <si>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</si>
  <si>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</si>
  <si>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</si>
  <si>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</si>
  <si>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</si>
  <si>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</si>
  <si>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</si>
  <si>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</si>
  <si>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</si>
  <si>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</si>
  <si>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</si>
  <si>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</si>
  <si>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</si>
  <si>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</si>
  <si>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</si>
  <si>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</si>
  <si>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</si>
  <si>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</si>
  <si>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</si>
  <si>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</si>
  <si>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</si>
  <si>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</si>
  <si>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</si>
  <si>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</si>
  <si>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</si>
  <si>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</si>
  <si>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</si>
  <si>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</si>
  <si>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</si>
  <si>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</si>
  <si>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</si>
  <si>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</si>
  <si>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</si>
  <si>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</si>
  <si>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</si>
  <si>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</si>
  <si>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</si>
  <si>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</si>
  <si>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</si>
  <si>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</si>
  <si>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</si>
  <si>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</si>
  <si>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</si>
  <si>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</si>
  <si>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</si>
  <si>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</si>
  <si>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</si>
  <si>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</si>
  <si>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</si>
  <si>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</si>
  <si>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</si>
  <si>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</si>
  <si>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</si>
  <si>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</si>
  <si>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</si>
  <si>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</si>
  <si>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</si>
  <si>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</si>
  <si>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</si>
  <si>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</si>
  <si>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</si>
  <si>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</si>
  <si>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</si>
  <si>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</si>
  <si>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</si>
  <si>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</si>
  <si>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</si>
  <si>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</si>
  <si>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</si>
  <si>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</si>
  <si>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</si>
  <si>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</si>
  <si>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</si>
  <si>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</si>
  <si>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</si>
  <si>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</si>
  <si>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</si>
  <si>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</si>
  <si>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</si>
  <si>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</si>
  <si>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</si>
  <si>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</si>
  <si>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</si>
  <si>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</si>
  <si>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</si>
  <si>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</si>
  <si>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</si>
  <si>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</si>
  <si>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</si>
  <si>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</si>
  <si>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</si>
  <si>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</si>
  <si>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</si>
  <si>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</si>
  <si>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</si>
  <si>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</si>
  <si>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</si>
  <si>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</si>
  <si>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</si>
  <si>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</si>
  <si>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</si>
  <si>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</si>
  <si>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</si>
  <si>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</si>
  <si>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</si>
  <si>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</si>
  <si>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</si>
  <si>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</si>
  <si>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</si>
  <si>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</si>
  <si>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</si>
  <si>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</si>
  <si>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</si>
  <si>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</si>
  <si>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</si>
  <si>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</si>
  <si>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</si>
  <si>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</si>
  <si>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</si>
  <si>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</si>
  <si>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</si>
  <si>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</si>
  <si>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</si>
  <si>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</si>
  <si>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</si>
  <si>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</si>
  <si>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</si>
  <si>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</si>
  <si>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</si>
  <si>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</si>
  <si>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</si>
  <si>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</si>
  <si>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</si>
  <si>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</si>
  <si>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</si>
  <si>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</si>
  <si>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</si>
  <si>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</si>
  <si>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</si>
  <si>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</si>
  <si>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</si>
  <si>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</si>
  <si>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</si>
  <si>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</si>
  <si>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</si>
  <si>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</si>
  <si>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</si>
  <si>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</si>
  <si>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</si>
  <si>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</si>
  <si>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</si>
  <si>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</si>
  <si>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</si>
  <si>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</si>
  <si>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</si>
  <si>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</si>
  <si>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</si>
  <si>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</si>
  <si>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</si>
  <si>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</si>
  <si>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</si>
  <si>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</si>
  <si>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</si>
  <si>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</si>
  <si>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</si>
  <si>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</si>
  <si>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</si>
  <si>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</si>
  <si>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</si>
  <si>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</si>
  <si>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</si>
  <si>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</si>
  <si>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</si>
  <si>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</si>
  <si>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</si>
  <si>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</si>
  <si>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</si>
  <si>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</si>
  <si>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</si>
  <si>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</si>
  <si>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</si>
  <si>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</si>
  <si>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</si>
  <si>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</si>
  <si>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</si>
  <si>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</si>
  <si>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</si>
  <si>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</si>
  <si>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</si>
  <si>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</si>
  <si>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</si>
  <si>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</si>
  <si>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</si>
  <si>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</si>
  <si>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</si>
  <si>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</si>
  <si>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</si>
  <si>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</si>
  <si>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</si>
  <si>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</si>
  <si>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</si>
  <si>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</si>
  <si>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</si>
  <si>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</si>
  <si>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</si>
  <si>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</si>
  <si>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</si>
  <si>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</si>
  <si>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</si>
  <si>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</si>
  <si>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</si>
  <si>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</si>
  <si>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</si>
  <si>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</si>
  <si>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</si>
  <si>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</si>
  <si>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</si>
  <si>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</si>
  <si>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</si>
  <si>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</si>
  <si>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</si>
  <si>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</si>
  <si>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</si>
  <si>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</si>
  <si>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</si>
  <si>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</si>
  <si>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</si>
  <si>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</si>
  <si>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</si>
  <si>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</si>
  <si>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</si>
  <si>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</si>
  <si>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</si>
  <si>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</si>
  <si>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</si>
  <si>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</si>
  <si>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</si>
  <si>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</si>
  <si>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</si>
  <si>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</si>
  <si>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</si>
  <si>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</si>
  <si>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</si>
  <si>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</si>
  <si>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</si>
  <si>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</si>
  <si>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</si>
  <si>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</si>
  <si>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</si>
  <si>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</si>
  <si>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</si>
  <si>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</si>
  <si>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</si>
  <si>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</si>
  <si>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</si>
  <si>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</si>
  <si>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</si>
  <si>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</si>
  <si>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</si>
  <si>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</si>
  <si>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</si>
  <si>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</si>
  <si>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</si>
  <si>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</si>
  <si>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</si>
  <si>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</si>
  <si>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</si>
  <si>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</si>
  <si>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</si>
  <si>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</si>
  <si>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</si>
  <si>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</si>
  <si>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</si>
  <si>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</si>
  <si>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</si>
  <si>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</si>
  <si>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</si>
  <si>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</si>
  <si>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</si>
  <si>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</si>
  <si>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</si>
  <si>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</si>
  <si>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</si>
  <si>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</si>
  <si>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</si>
  <si>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</si>
  <si>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</si>
  <si>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</si>
  <si>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</si>
  <si>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</si>
  <si>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</si>
  <si>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</si>
  <si>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</si>
  <si>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</si>
  <si>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</si>
  <si>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</si>
  <si>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</si>
  <si>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</si>
  <si>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</si>
  <si>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</si>
  <si>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</si>
  <si>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</si>
  <si>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</si>
  <si>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</si>
  <si>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</si>
  <si>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</si>
  <si>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</si>
  <si>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</si>
  <si>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</si>
  <si>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</si>
  <si>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</si>
  <si>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</si>
  <si>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</si>
  <si>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</si>
  <si>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</si>
  <si>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</si>
  <si>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</si>
  <si>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</si>
  <si>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</si>
  <si>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</si>
  <si>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</si>
  <si>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</si>
  <si>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</si>
  <si>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</si>
  <si>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</si>
  <si>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</si>
  <si>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</si>
  <si>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</si>
  <si>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</si>
  <si>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</si>
  <si>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</si>
  <si>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</si>
  <si>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</si>
  <si>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</si>
  <si>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</si>
  <si>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</si>
  <si>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</si>
  <si>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</si>
  <si>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</si>
  <si>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</si>
  <si>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</si>
  <si>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</si>
  <si>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</si>
  <si>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</si>
  <si>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</si>
  <si>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</si>
  <si>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</si>
  <si>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</si>
  <si>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</si>
  <si>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</si>
  <si>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</si>
  <si>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</si>
  <si>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</si>
  <si>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</si>
  <si>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</si>
  <si>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</si>
  <si>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</si>
  <si>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</si>
  <si>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</si>
  <si>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</si>
  <si>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</si>
  <si>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</si>
  <si>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</si>
  <si>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</si>
  <si>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</si>
  <si>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</si>
  <si>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</si>
  <si>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</si>
  <si>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</si>
  <si>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</si>
  <si>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</si>
  <si>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</si>
  <si>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</si>
  <si>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</si>
  <si>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</si>
  <si>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</si>
  <si>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</si>
  <si>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</si>
  <si>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</si>
  <si>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</si>
  <si>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</si>
  <si>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</si>
  <si>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</si>
  <si>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</si>
  <si>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</si>
  <si>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</si>
  <si>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</si>
  <si>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</si>
  <si>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</si>
  <si>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</si>
  <si>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</si>
  <si>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</si>
  <si>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</si>
  <si>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</si>
  <si>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</si>
  <si>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</si>
  <si>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</si>
  <si>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</si>
  <si>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</si>
  <si>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</si>
  <si>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</si>
  <si>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</si>
  <si>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</si>
  <si>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</si>
  <si>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</si>
  <si>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</si>
  <si>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</si>
  <si>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</si>
  <si>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</si>
  <si>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</si>
  <si>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</si>
  <si>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</si>
  <si>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</si>
  <si>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</si>
  <si>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</si>
  <si>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</si>
  <si>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</si>
  <si>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</si>
  <si>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</si>
  <si>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</si>
  <si>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</si>
  <si>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</si>
  <si>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</si>
  <si>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</si>
  <si>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</si>
  <si>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</si>
  <si>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</si>
  <si>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</si>
  <si>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</si>
  <si>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</si>
  <si>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</si>
  <si>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</si>
  <si>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</si>
  <si>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</si>
  <si>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</si>
  <si>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</si>
  <si>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</si>
  <si>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</si>
  <si>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</si>
  <si>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</si>
  <si>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</si>
  <si>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</si>
  <si>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</si>
  <si>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</si>
  <si>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</si>
  <si>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</si>
  <si>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</si>
  <si>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</si>
  <si>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</si>
  <si>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</si>
  <si>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</si>
  <si>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</si>
  <si>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</si>
  <si>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</si>
  <si>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</si>
  <si>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</si>
  <si>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</si>
  <si>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</si>
  <si>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</si>
  <si>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</si>
  <si>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</si>
  <si>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</si>
  <si>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</si>
  <si>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</si>
  <si>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</si>
  <si>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</si>
  <si>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</si>
  <si>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</si>
  <si>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</si>
  <si>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</si>
  <si>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</si>
  <si>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</si>
  <si>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</si>
  <si>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</si>
  <si>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</si>
  <si>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</si>
  <si>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</si>
  <si>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</si>
  <si>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</si>
  <si>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</si>
  <si>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</si>
  <si>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</si>
  <si>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</si>
  <si>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</si>
  <si>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</si>
  <si>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</si>
  <si>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</si>
  <si>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</si>
  <si>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</si>
  <si>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</si>
  <si>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</si>
  <si>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</si>
  <si>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</si>
  <si>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</si>
  <si>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</si>
  <si>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</si>
  <si>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</si>
  <si>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</si>
  <si>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</si>
  <si>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</si>
  <si>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</si>
  <si>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</si>
  <si>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</si>
  <si>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</si>
  <si>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</si>
  <si>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</si>
  <si>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</si>
  <si>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</si>
  <si>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</si>
  <si>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</si>
  <si>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</si>
  <si>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</si>
  <si>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</si>
  <si>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</si>
  <si>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</si>
  <si>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</si>
  <si>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</si>
  <si>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</si>
  <si>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</si>
  <si>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</si>
  <si>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</si>
  <si>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</si>
  <si>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</si>
  <si>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</si>
  <si>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</si>
  <si>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</si>
  <si>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</si>
  <si>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</si>
  <si>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</si>
  <si>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</si>
  <si>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</si>
  <si>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</si>
  <si>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</si>
  <si>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</si>
  <si>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</si>
  <si>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</si>
  <si>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</si>
  <si>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</si>
  <si>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</si>
  <si>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</si>
  <si>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</si>
  <si>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</si>
  <si>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</si>
  <si>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</si>
  <si>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</si>
  <si>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</si>
  <si>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</si>
  <si>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</si>
  <si>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</si>
  <si>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</si>
  <si>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</si>
  <si>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</si>
  <si>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</si>
  <si>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</si>
  <si>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</si>
  <si>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</si>
  <si>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</si>
  <si>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</si>
  <si>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</si>
  <si>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</si>
  <si>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</si>
  <si>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</si>
  <si>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</si>
  <si>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</si>
  <si>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</si>
  <si>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</si>
  <si>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</si>
  <si>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</si>
  <si>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</si>
  <si>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</si>
  <si>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</si>
  <si>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</si>
  <si>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</si>
  <si>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</si>
  <si>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</si>
  <si>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</si>
  <si>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</si>
  <si>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</si>
  <si>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</si>
  <si>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</si>
  <si>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</si>
  <si>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</si>
  <si>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</si>
  <si>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</si>
  <si>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</si>
  <si>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</si>
  <si>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</si>
  <si>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</si>
  <si>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</si>
  <si>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</si>
  <si>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</si>
  <si>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</si>
  <si>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</si>
  <si>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</si>
  <si>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</si>
  <si>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</si>
  <si>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</si>
  <si>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</si>
  <si>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</si>
  <si>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</si>
  <si>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</si>
  <si>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</si>
  <si>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</si>
  <si>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</si>
  <si>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</si>
  <si>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</si>
  <si>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</si>
  <si>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</si>
  <si>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</si>
  <si>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</si>
  <si>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</si>
  <si>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</si>
  <si>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</si>
  <si>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</si>
  <si>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</si>
  <si>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</si>
  <si>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</si>
  <si>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</si>
  <si>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</si>
  <si>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</si>
  <si>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</si>
  <si>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</si>
  <si>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</si>
  <si>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</si>
  <si>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</si>
  <si>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</si>
  <si>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</si>
  <si>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</si>
  <si>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</si>
  <si>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</si>
  <si>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</si>
  <si>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</si>
  <si>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</si>
  <si>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</si>
  <si>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</si>
  <si>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</si>
  <si>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</si>
  <si>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</si>
  <si>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</si>
  <si>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</si>
  <si>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</si>
  <si>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</si>
  <si>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</si>
  <si>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</si>
  <si>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</si>
  <si>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</si>
  <si>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</si>
  <si>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</si>
  <si>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</si>
  <si>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</si>
  <si>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</si>
  <si>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</si>
  <si>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</si>
  <si>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</si>
  <si>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</si>
  <si>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</si>
  <si>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</si>
  <si>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</si>
  <si>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</si>
  <si>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</si>
  <si>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</si>
  <si>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</si>
  <si>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</si>
  <si>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</si>
  <si>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</si>
  <si>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</si>
  <si>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</si>
  <si>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</si>
  <si>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</si>
  <si>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</si>
  <si>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</si>
  <si>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</si>
  <si>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</si>
  <si>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</si>
  <si>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</si>
  <si>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</si>
  <si>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</si>
  <si>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</si>
  <si>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</si>
  <si>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</si>
  <si>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</si>
  <si>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</si>
  <si>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</si>
  <si>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</si>
  <si>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</si>
  <si>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</si>
  <si>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</si>
  <si>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</si>
  <si>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</si>
  <si>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</si>
  <si>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</si>
  <si>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</si>
  <si>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</si>
  <si>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</si>
  <si>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</si>
  <si>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</si>
  <si>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</si>
  <si>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</si>
  <si>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</si>
  <si>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</si>
  <si>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</si>
  <si>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</si>
  <si>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</si>
  <si>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</si>
  <si>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</si>
  <si>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</si>
  <si>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</si>
  <si>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</si>
  <si>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</si>
  <si>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</si>
  <si>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</si>
  <si>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</si>
  <si>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</si>
  <si>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</si>
  <si>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</si>
  <si>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</si>
  <si>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</si>
  <si>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</si>
  <si>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</si>
  <si>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</si>
  <si>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</si>
  <si>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</si>
  <si>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</si>
  <si>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</si>
  <si>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</si>
  <si>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</si>
  <si>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</si>
  <si>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</si>
  <si>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</si>
  <si>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</si>
  <si>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</si>
  <si>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</si>
  <si>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</si>
  <si>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</si>
  <si>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</si>
  <si>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</si>
  <si>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</si>
  <si>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</si>
  <si>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</si>
  <si>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</si>
  <si>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</si>
  <si>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</si>
  <si>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</si>
  <si>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</si>
  <si>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</si>
  <si>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</si>
  <si>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</si>
  <si>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</si>
  <si>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</si>
  <si>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</si>
  <si>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</si>
  <si>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</si>
  <si>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</si>
  <si>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</si>
  <si>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</si>
  <si>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</si>
  <si>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</si>
  <si>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</si>
  <si>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</si>
  <si>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</si>
  <si>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</si>
  <si>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</si>
  <si>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</si>
  <si>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</si>
  <si>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</si>
  <si>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</si>
  <si>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</si>
  <si>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</si>
  <si>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</si>
  <si>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</si>
  <si>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</si>
  <si>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</si>
  <si>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</si>
  <si>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</si>
  <si>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</si>
  <si>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</si>
  <si>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</si>
  <si>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</si>
  <si>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</si>
  <si>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</si>
  <si>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</si>
  <si>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</si>
  <si>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</si>
  <si>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</si>
  <si>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</si>
  <si>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</si>
  <si>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</si>
  <si>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</si>
  <si>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</si>
  <si>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</si>
  <si>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</si>
  <si>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</si>
  <si>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</si>
  <si>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</si>
  <si>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</si>
  <si>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</si>
  <si>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</si>
  <si>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</si>
  <si>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</si>
  <si>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</si>
  <si>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</si>
  <si>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</si>
  <si>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</si>
  <si>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</si>
  <si>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</si>
  <si>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</si>
  <si>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</si>
  <si>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</si>
  <si>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</si>
  <si>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</si>
  <si>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</si>
  <si>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</si>
  <si>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</si>
  <si>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</si>
  <si>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</si>
  <si>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</si>
  <si>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</si>
  <si>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</si>
  <si>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</si>
  <si>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</si>
  <si>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</si>
  <si>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</si>
  <si>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</si>
  <si>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</si>
  <si>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</si>
  <si>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</si>
  <si>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</si>
  <si>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</si>
  <si>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</si>
  <si>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</si>
  <si>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</si>
  <si>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</si>
  <si>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</si>
  <si>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</si>
  <si>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</si>
  <si>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</si>
  <si>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</si>
  <si>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</si>
  <si>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</si>
  <si>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</si>
  <si>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</si>
  <si>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</si>
  <si>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</si>
  <si>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</si>
  <si>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</si>
  <si>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</si>
  <si>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</si>
  <si>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</si>
  <si>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</si>
  <si>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</si>
  <si>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</si>
  <si>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</si>
  <si>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</si>
  <si>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</si>
  <si>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</si>
  <si>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</si>
  <si>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</si>
  <si>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</si>
  <si>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</si>
  <si>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</si>
  <si>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</si>
  <si>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</si>
  <si>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</si>
  <si>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</si>
  <si>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</si>
  <si>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</si>
  <si>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</si>
  <si>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</si>
  <si>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</si>
  <si>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</si>
  <si>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</si>
  <si>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</si>
  <si>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</si>
  <si>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</si>
  <si>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</si>
  <si>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</si>
  <si>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</si>
  <si>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</si>
  <si>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</si>
  <si>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</si>
  <si>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</si>
  <si>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</si>
  <si>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</si>
  <si>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</si>
  <si>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</si>
  <si>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</si>
  <si>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</si>
  <si>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</si>
  <si>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</si>
  <si>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</si>
  <si>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</si>
  <si>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</si>
  <si>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</si>
  <si>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</si>
  <si>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</si>
  <si>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</si>
  <si>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</si>
  <si>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</si>
  <si>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</si>
  <si>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</si>
  <si>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</si>
  <si>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</si>
  <si>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</si>
  <si>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</si>
  <si>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</si>
  <si>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</si>
  <si>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</si>
  <si>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</si>
  <si>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</si>
  <si>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</si>
  <si>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</si>
  <si>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</si>
  <si>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</si>
  <si>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</si>
  <si>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</si>
  <si>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</si>
  <si>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</si>
  <si>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</si>
  <si>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</si>
  <si>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</si>
  <si>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</si>
  <si>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</si>
  <si>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</si>
  <si>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</si>
  <si>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</si>
  <si>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</si>
  <si>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</si>
  <si>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</si>
  <si>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</si>
  <si>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</si>
  <si>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</si>
  <si>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</si>
  <si>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</si>
  <si>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</si>
  <si>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</si>
  <si>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</si>
  <si>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</si>
  <si>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</si>
  <si>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</si>
  <si>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</si>
  <si>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</si>
  <si>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</si>
  <si>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</si>
  <si>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</si>
  <si>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</si>
  <si>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</si>
  <si>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</si>
  <si>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</si>
  <si>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</si>
  <si>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</si>
  <si>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</si>
  <si>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</si>
  <si>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</si>
  <si>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</si>
  <si>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</si>
  <si>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</si>
  <si>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</si>
  <si>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</si>
  <si>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</si>
  <si>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</si>
  <si>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</si>
  <si>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</si>
  <si>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</si>
  <si>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</si>
  <si>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</si>
  <si>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</si>
  <si>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</si>
  <si>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</si>
  <si>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</si>
  <si>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</si>
  <si>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</si>
  <si>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</si>
  <si>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</si>
  <si>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</si>
  <si>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</si>
  <si>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</si>
  <si>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</si>
  <si>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</si>
  <si>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</si>
  <si>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</si>
  <si>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</si>
  <si>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</si>
  <si>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</si>
  <si>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</si>
  <si>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</si>
  <si>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</si>
  <si>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</si>
  <si>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</si>
  <si>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</si>
  <si>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</si>
  <si>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</si>
  <si>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</si>
  <si>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</si>
  <si>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</si>
  <si>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</si>
  <si>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</si>
  <si>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</si>
  <si>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</si>
  <si>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</si>
  <si>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</si>
  <si>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</si>
  <si>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</si>
  <si>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</si>
  <si>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</si>
  <si>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</si>
  <si>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</si>
  <si>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</si>
  <si>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</si>
  <si>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</si>
  <si>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</si>
  <si>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</si>
  <si>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</si>
  <si>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</si>
  <si>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</si>
  <si>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</si>
  <si>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</si>
  <si>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</si>
  <si>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</si>
  <si>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</si>
  <si>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</si>
  <si>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</si>
  <si>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</si>
  <si>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</si>
  <si>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</si>
  <si>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</si>
  <si>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</si>
  <si>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</si>
  <si>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</si>
  <si>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</si>
  <si>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</si>
  <si>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</si>
  <si>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</si>
  <si>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</si>
  <si>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</si>
  <si>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</si>
  <si>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</si>
  <si>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</si>
  <si>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</si>
  <si>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</si>
  <si>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</si>
  <si>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</si>
  <si>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</si>
  <si>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</si>
  <si>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</si>
  <si>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</si>
  <si>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</si>
  <si>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</si>
  <si>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</si>
  <si>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</si>
  <si>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</si>
  <si>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</si>
  <si>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</si>
  <si>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</si>
  <si>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</si>
  <si>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</si>
  <si>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</si>
  <si>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</si>
  <si>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</si>
  <si>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</si>
  <si>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</si>
  <si>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</si>
  <si>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</si>
  <si>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</si>
  <si>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</si>
  <si>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</si>
  <si>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</si>
  <si>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</si>
  <si>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</si>
  <si>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</si>
  <si>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</si>
  <si>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</si>
  <si>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</si>
  <si>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</si>
  <si>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</si>
  <si>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</si>
  <si>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</si>
  <si>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</si>
  <si>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</si>
  <si>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</si>
  <si>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</si>
  <si>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</si>
  <si>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</si>
  <si>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</si>
  <si>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</si>
  <si>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</si>
  <si>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</si>
  <si>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</si>
  <si>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</si>
  <si>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</si>
  <si>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</si>
  <si>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</si>
  <si>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</si>
  <si>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</si>
  <si>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</si>
  <si>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</si>
  <si>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</si>
  <si>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</si>
  <si>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</si>
  <si>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</si>
  <si>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</si>
  <si>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</si>
  <si>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</si>
  <si>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</si>
  <si>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</si>
  <si>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</si>
  <si>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</si>
  <si>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</si>
  <si>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</si>
  <si>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</si>
  <si>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</si>
  <si>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</si>
  <si>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</si>
  <si>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</si>
  <si>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</si>
  <si>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</si>
  <si>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</si>
  <si>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</si>
  <si>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</si>
  <si>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</si>
  <si>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</si>
  <si>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</si>
  <si>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</si>
  <si>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</si>
  <si>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</si>
  <si>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</si>
  <si>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</si>
  <si>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</si>
  <si>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</si>
  <si>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</si>
  <si>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</si>
  <si>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</si>
  <si>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</si>
  <si>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</si>
  <si>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</si>
  <si>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</si>
  <si>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</si>
  <si>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</si>
  <si>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</si>
  <si>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</si>
  <si>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</si>
  <si>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</si>
  <si>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</si>
  <si>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</si>
  <si>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</si>
  <si>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</si>
  <si>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</si>
  <si>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</si>
  <si>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</si>
  <si>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</si>
  <si>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</si>
  <si>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</si>
  <si>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</si>
  <si>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</si>
  <si>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</si>
  <si>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</si>
  <si>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</si>
  <si>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</si>
  <si>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</si>
  <si>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</si>
  <si>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</si>
  <si>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</si>
  <si>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</si>
  <si>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</si>
  <si>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</si>
  <si>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</si>
  <si>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</si>
  <si>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</si>
  <si>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</si>
  <si>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</si>
  <si>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</si>
  <si>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</si>
  <si>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</si>
  <si>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</si>
  <si>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</si>
  <si>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</si>
  <si>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</si>
  <si>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</si>
  <si>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</si>
  <si>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</si>
  <si>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</si>
  <si>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</si>
  <si>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</si>
  <si>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</si>
  <si>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</si>
  <si>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</si>
  <si>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</si>
  <si>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</si>
  <si>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</si>
  <si>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</si>
  <si>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</si>
  <si>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</si>
  <si>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</si>
  <si>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</si>
  <si>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</si>
  <si>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</si>
  <si>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</si>
  <si>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</si>
  <si>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</si>
  <si>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</si>
  <si>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</si>
  <si>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</si>
  <si>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</si>
  <si>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</si>
  <si>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</si>
  <si>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</si>
  <si>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</si>
  <si>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</si>
  <si>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</si>
  <si>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</si>
  <si>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</si>
  <si>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</si>
  <si>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</si>
  <si>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</si>
  <si>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</si>
  <si>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</si>
  <si>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</si>
  <si>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</si>
  <si>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</si>
  <si>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</si>
  <si>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</si>
  <si>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</si>
  <si>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</si>
  <si>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</si>
  <si>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</si>
  <si>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</si>
  <si>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</si>
  <si>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</si>
  <si>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</si>
  <si>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</si>
  <si>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</si>
  <si>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</si>
  <si>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</si>
  <si>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</si>
  <si>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</si>
  <si>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</si>
  <si>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</si>
  <si>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</si>
  <si>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</si>
  <si>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</si>
  <si>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</si>
  <si>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</si>
  <si>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</si>
  <si>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</si>
  <si>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</si>
  <si>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</si>
  <si>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</si>
  <si>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</si>
  <si>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</si>
  <si>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</si>
  <si>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</si>
  <si>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</si>
  <si>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</si>
  <si>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</si>
  <si>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</si>
  <si>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</si>
  <si>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</si>
  <si>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</si>
  <si>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</si>
  <si>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</si>
  <si>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</si>
  <si>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</si>
  <si>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</si>
  <si>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</si>
  <si>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</si>
  <si>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</si>
  <si>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</si>
  <si>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</si>
  <si>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</si>
  <si>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</si>
  <si>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</si>
  <si>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</si>
  <si>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</si>
  <si>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</si>
  <si>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</si>
  <si>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</si>
  <si>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</si>
  <si>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</si>
  <si>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</si>
  <si>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</si>
  <si>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</si>
  <si>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</si>
  <si>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</si>
  <si>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</si>
  <si>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</si>
  <si>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</si>
  <si>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</si>
  <si>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</si>
  <si>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</si>
  <si>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</si>
  <si>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</si>
  <si>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</si>
  <si>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</si>
  <si>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</si>
  <si>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</si>
  <si>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</si>
  <si>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</si>
  <si>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</si>
  <si>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</si>
  <si>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</si>
  <si>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</si>
  <si>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</si>
  <si>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</si>
  <si>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</si>
  <si>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</si>
  <si>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</si>
  <si>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</si>
  <si>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</si>
  <si>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</si>
  <si>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</si>
  <si>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</si>
  <si>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</si>
  <si>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</si>
  <si>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</si>
  <si>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</si>
  <si>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</si>
  <si>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</si>
  <si>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</si>
  <si>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</si>
  <si>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</si>
  <si>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</si>
  <si>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</si>
  <si>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</si>
  <si>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</si>
  <si>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</si>
  <si>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</si>
  <si>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</si>
  <si>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</si>
  <si>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</si>
  <si>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</si>
  <si>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</si>
  <si>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</si>
  <si>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</si>
  <si>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</si>
  <si>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</si>
  <si>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</si>
  <si>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</si>
  <si>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</si>
  <si>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</si>
  <si>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</si>
  <si>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</si>
  <si>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</si>
  <si>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</si>
  <si>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</si>
  <si>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</si>
  <si>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</si>
  <si>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</si>
  <si>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</si>
  <si>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</si>
  <si>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</si>
  <si>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</si>
  <si>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</si>
  <si>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</si>
  <si>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</si>
  <si>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</si>
  <si>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</si>
  <si>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</si>
  <si>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</si>
  <si>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</si>
  <si>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</si>
  <si>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</si>
  <si>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</si>
  <si>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</si>
  <si>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</si>
  <si>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</si>
  <si>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</si>
  <si>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</si>
  <si>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</si>
  <si>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</si>
  <si>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</si>
  <si>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</si>
  <si>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</si>
  <si>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</si>
  <si>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</si>
  <si>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</si>
  <si>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</si>
  <si>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</si>
  <si>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</si>
  <si>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</si>
  <si>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</si>
  <si>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</si>
  <si>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</si>
  <si>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</si>
  <si>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</si>
  <si>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</si>
  <si>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</si>
  <si>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</si>
  <si>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</si>
  <si>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</si>
  <si>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</si>
  <si>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</si>
  <si>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</si>
  <si>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</si>
  <si>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</si>
  <si>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</si>
  <si>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</si>
  <si>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</si>
  <si>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</si>
  <si>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</si>
  <si>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</si>
  <si>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</si>
  <si>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</si>
  <si>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</si>
  <si>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</si>
  <si>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</si>
  <si>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</si>
  <si>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</si>
  <si>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</si>
  <si>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</si>
  <si>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</si>
  <si>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</si>
  <si>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</si>
  <si>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</si>
  <si>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</si>
  <si>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</si>
  <si>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</si>
  <si>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</si>
  <si>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</si>
  <si>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</si>
  <si>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</si>
  <si>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</si>
  <si>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</si>
  <si>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</si>
  <si>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</si>
  <si>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</si>
  <si>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</si>
  <si>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</si>
  <si>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</si>
  <si>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</si>
  <si>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</si>
  <si>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</si>
  <si>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</si>
  <si>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</si>
  <si>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</si>
  <si>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</si>
  <si>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</si>
  <si>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</si>
  <si>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</si>
  <si>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</si>
  <si>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</si>
  <si>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</si>
  <si>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</si>
  <si>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</si>
  <si>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</si>
  <si>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</si>
  <si>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</si>
  <si>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</si>
  <si>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</si>
  <si>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</si>
  <si>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</si>
  <si>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</si>
  <si>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</si>
  <si>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</si>
  <si>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</si>
  <si>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</si>
  <si>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</si>
  <si>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</si>
  <si>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</si>
  <si>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</si>
  <si>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</si>
  <si>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</si>
  <si>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</si>
  <si>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</si>
  <si>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</si>
  <si>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</si>
  <si>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</si>
  <si>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</si>
  <si>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</si>
  <si>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</si>
  <si>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</si>
  <si>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</si>
  <si>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</si>
  <si>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</si>
  <si>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</si>
  <si>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</si>
  <si>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</si>
  <si>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</si>
  <si>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</si>
  <si>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</si>
  <si>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</si>
  <si>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</si>
  <si>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</si>
  <si>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</si>
  <si>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</si>
  <si>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</si>
  <si>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</si>
  <si>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</si>
  <si>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</si>
  <si>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</si>
  <si>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</si>
  <si>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</si>
  <si>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</si>
  <si>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</si>
  <si>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</si>
  <si>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</si>
  <si>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</si>
  <si>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</si>
  <si>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</si>
  <si>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</si>
  <si>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</si>
  <si>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</si>
  <si>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</si>
  <si>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</si>
  <si>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</si>
  <si>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</si>
  <si>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</si>
  <si>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</si>
  <si>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</si>
  <si>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</si>
  <si>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</si>
  <si>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</si>
  <si>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</si>
  <si>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</si>
  <si>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</si>
  <si>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</si>
  <si>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</si>
  <si>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</si>
  <si>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</si>
  <si>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</si>
  <si>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</si>
  <si>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</si>
  <si>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</si>
  <si>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</si>
  <si>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</si>
  <si>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</si>
  <si>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</si>
  <si>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</si>
  <si>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</si>
  <si>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</si>
  <si>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</si>
  <si>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</si>
  <si>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</si>
  <si>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</si>
  <si>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</si>
  <si>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</si>
  <si>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</si>
  <si>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</si>
  <si>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</si>
  <si>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</si>
  <si>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</si>
  <si>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</si>
  <si>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</si>
  <si>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</si>
  <si>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</si>
  <si>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</si>
  <si>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</si>
  <si>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</si>
  <si>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</si>
  <si>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</si>
  <si>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</si>
  <si>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</si>
  <si>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</si>
  <si>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</si>
  <si>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</si>
  <si>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</si>
  <si>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</si>
  <si>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</si>
  <si>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</si>
  <si>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</si>
  <si>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</si>
  <si>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</si>
  <si>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</si>
  <si>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</si>
  <si>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</si>
  <si>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</si>
  <si>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</si>
  <si>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</si>
  <si>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</si>
  <si>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</si>
  <si>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</si>
  <si>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</si>
  <si>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</si>
  <si>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</si>
  <si>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</si>
  <si>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</si>
  <si>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</si>
  <si>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</si>
  <si>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</si>
  <si>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</si>
  <si>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</si>
  <si>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</si>
  <si>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</si>
  <si>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</si>
  <si>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</si>
  <si>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</si>
  <si>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</si>
  <si>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</si>
  <si>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</si>
  <si>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</si>
  <si>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</si>
  <si>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</si>
  <si>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</si>
  <si>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</si>
  <si>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</si>
  <si>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</si>
  <si>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</si>
  <si>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</si>
  <si>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</si>
  <si>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</si>
  <si>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</si>
  <si>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</si>
  <si>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</si>
  <si>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</si>
  <si>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</si>
  <si>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</si>
  <si>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</si>
  <si>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</si>
  <si>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</si>
  <si>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</si>
  <si>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</si>
  <si>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</si>
  <si>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</si>
  <si>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</si>
  <si>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</si>
  <si>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</si>
  <si>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</si>
  <si>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</si>
  <si>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</si>
  <si>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</si>
  <si>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</si>
  <si>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</si>
  <si>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</si>
  <si>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</si>
  <si>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</si>
  <si>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</si>
  <si>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</si>
  <si>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</si>
  <si>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</si>
  <si>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</si>
  <si>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</si>
  <si>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</si>
  <si>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</si>
  <si>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</si>
  <si>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</si>
  <si>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</si>
  <si>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</si>
  <si>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</si>
  <si>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</si>
  <si>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</si>
  <si>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</si>
  <si>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</si>
  <si>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</si>
  <si>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</si>
  <si>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</si>
  <si>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</si>
  <si>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</si>
  <si>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</si>
  <si>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</si>
  <si>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</si>
  <si>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</si>
  <si>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</si>
  <si>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</si>
  <si>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</si>
  <si>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</si>
  <si>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</si>
  <si>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</si>
  <si>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</si>
  <si>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</si>
  <si>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</si>
  <si>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</si>
  <si>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</si>
  <si>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</si>
  <si>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</si>
  <si>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</si>
  <si>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</si>
  <si>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</si>
  <si>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</si>
  <si>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</si>
  <si>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</si>
  <si>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</si>
  <si>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</si>
  <si>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</si>
  <si>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</si>
  <si>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</si>
  <si>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</si>
  <si>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</si>
  <si>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</si>
  <si>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</si>
  <si>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</si>
  <si>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</si>
  <si>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</si>
  <si>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</si>
  <si>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</si>
  <si>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</si>
  <si>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</si>
  <si>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</si>
  <si>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</si>
  <si>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</si>
  <si>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</si>
  <si>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</si>
  <si>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</si>
  <si>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</si>
  <si>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</si>
  <si>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</si>
  <si>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</si>
  <si>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</si>
  <si>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</si>
  <si>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</si>
  <si>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</si>
  <si>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</si>
  <si>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</si>
  <si>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</si>
  <si>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</si>
  <si>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</si>
  <si>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</si>
  <si>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</si>
  <si>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</si>
  <si>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</si>
  <si>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</si>
  <si>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</si>
  <si>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</si>
  <si>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</si>
  <si>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</si>
  <si>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</si>
  <si>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</si>
  <si>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</si>
  <si>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</si>
  <si>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</si>
  <si>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</si>
  <si>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</si>
  <si>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</si>
  <si>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</si>
  <si>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</si>
  <si>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</si>
  <si>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</si>
  <si>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</si>
  <si>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</si>
  <si>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</si>
  <si>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</si>
  <si>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</si>
  <si>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</si>
  <si>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</si>
  <si>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</si>
  <si>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</si>
  <si>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</si>
  <si>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</si>
  <si>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</si>
  <si>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</si>
  <si>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</si>
  <si>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</si>
  <si>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</si>
  <si>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</si>
  <si>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</si>
  <si>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</si>
  <si>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</si>
  <si>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</si>
  <si>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</si>
  <si>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</si>
  <si>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</si>
  <si>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</si>
  <si>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</si>
  <si>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</si>
  <si>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</si>
  <si>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</si>
  <si>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</si>
  <si>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</si>
  <si>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</si>
  <si>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</si>
  <si>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</si>
  <si>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</si>
  <si>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</si>
  <si>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</si>
  <si>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</si>
  <si>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</si>
  <si>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</si>
  <si>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</si>
  <si>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</si>
  <si>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</si>
  <si>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</si>
  <si>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</si>
  <si>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</si>
  <si>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</si>
  <si>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</si>
  <si>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</si>
  <si>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</si>
  <si>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</si>
  <si>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</si>
  <si>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</si>
  <si>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</si>
  <si>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</si>
  <si>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</si>
  <si>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</si>
  <si>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</si>
  <si>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</si>
  <si>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</si>
  <si>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</si>
  <si>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</si>
  <si>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</si>
  <si>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</si>
  <si>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</si>
  <si>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</si>
  <si>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</si>
  <si>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</si>
  <si>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</si>
  <si>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</si>
  <si>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</si>
  <si>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</si>
  <si>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</si>
  <si>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</si>
  <si>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</si>
  <si>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</si>
  <si>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</si>
  <si>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</si>
  <si>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</si>
  <si>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</si>
  <si>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</si>
  <si>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</si>
  <si>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</si>
  <si>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</si>
  <si>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</si>
  <si>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</si>
  <si>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</si>
  <si>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</si>
  <si>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</si>
  <si>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</si>
  <si>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</si>
  <si>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</si>
  <si>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</si>
  <si>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</si>
  <si>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</si>
  <si>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</si>
  <si>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</si>
  <si>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</si>
  <si>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</si>
  <si>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</si>
  <si>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</si>
  <si>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</si>
  <si>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</si>
  <si>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</si>
  <si>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</si>
  <si>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</si>
  <si>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</si>
  <si>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</si>
  <si>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</si>
  <si>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</si>
  <si>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</si>
  <si>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</si>
  <si>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</si>
  <si>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</si>
  <si>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</si>
  <si>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</si>
  <si>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</si>
  <si>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</si>
  <si>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</si>
  <si>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</si>
  <si>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</si>
  <si>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</si>
  <si>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</si>
  <si>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</si>
  <si>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</si>
  <si>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</si>
  <si>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</si>
  <si>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</si>
  <si>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</si>
  <si>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</si>
  <si>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</si>
  <si>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</si>
  <si>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</si>
  <si>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</si>
  <si>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</si>
  <si>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</si>
  <si>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</si>
  <si>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</si>
  <si>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</si>
  <si>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</si>
  <si>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</si>
  <si>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</si>
  <si>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Choco</t>
  </si>
  <si>
    <t>195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</si>
  <si>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</si>
  <si>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172</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</si>
  <si>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</si>
  <si>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081</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</si>
  <si>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</si>
  <si>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Consejo Comunitario Mayor de Villa Conto</t>
  </si>
  <si>
    <t>490</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</si>
  <si>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</si>
  <si>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Consejo Comunitario Mayor de Paimado</t>
  </si>
  <si>
    <t>021</t>
  </si>
  <si>
    <t>Proceso de promoción y prevención de los derechos de los niños, niñas y adolescentes en situación de vulnerabilidad en las comunidades de Paimado, Tuado y Puerto Juan.</t>
  </si>
  <si>
    <t>Municipio del Rio Quito</t>
  </si>
  <si>
    <t>142</t>
  </si>
  <si>
    <t>“Apoyo en la atención de la primera infancia, adolescencia y la niñez en las comunidades de Villa Conto y San Isidro del municipio de Rio Quito- Choco”</t>
  </si>
  <si>
    <t>Municipio de Alto Baudó</t>
  </si>
  <si>
    <t>158</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</si>
  <si>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</si>
  <si>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245</t>
  </si>
  <si>
    <t>Prestar el servicio programa de alimentación escolar las sedes educativas de IE ANTONIO ANGELES DE SAN ISIDRO, IE AGROP BENARDINO BECERRA RODRIGUEZ Y IE AGROP NTRA SRA DE LAS MERCEDES”.</t>
  </si>
  <si>
    <t>Municipio de Sipi</t>
  </si>
  <si>
    <t>341</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</si>
  <si>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</si>
  <si>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LUIS CARLOS CABRERA PALACIOS</t>
  </si>
  <si>
    <t>lucapa34@gmail.com</t>
  </si>
  <si>
    <t xml:space="preserve">Barrio Jardín Sector Suba Uno La Cancha </t>
  </si>
  <si>
    <t>3207441866</t>
  </si>
  <si>
    <t>LUIS CARLOS CABRERA PALACIO</t>
  </si>
  <si>
    <t>66-26-2020-105</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</si>
  <si>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</si>
  <si>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66-20-2020-110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</si>
  <si>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</si>
  <si>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174-2020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</si>
  <si>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</si>
  <si>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097-2020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</si>
  <si>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</si>
  <si>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66-26-2020-111</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</si>
  <si>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</si>
  <si>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051</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</si>
  <si>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</si>
  <si>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005</t>
  </si>
  <si>
    <t>Consejo Comunitario Local de Pie de Pato</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</si>
  <si>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</si>
  <si>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RESGUARDO INDIGENA UNIFICADO EMBERA CHAMI DE MISTRATO RISARALDA</t>
  </si>
  <si>
    <t>02</t>
  </si>
  <si>
    <t>reguardo indigena d</t>
  </si>
  <si>
    <t>002</t>
  </si>
  <si>
    <t xml:space="preserve">municipio medio baudo </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</si>
  <si>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</si>
  <si>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NO</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</si>
  <si>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</si>
  <si>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</si>
  <si>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2021-19-1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</si>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</sst>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31"/>
  <sheetViews>
    <sheetView showGridLines="0" tabSelected="1" topLeftCell="A10" zoomScale="80" zoomScaleNormal="80"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8" t="s">
        <v>2729</v>
      </c>
      <c r="D15" s="35"/>
      <c r="E15" s="35"/>
      <c r="F15" s="5"/>
      <c r="G15" s="32" t="s">
        <v>1168</v>
      </c>
      <c r="H15" s="102" t="s">
        <v>421</v>
      </c>
      <c r="I15" s="32" t="s">
        <v>2624</v>
      </c>
      <c r="J15" s="107" t="s">
        <v>2626</v>
      </c>
      <c r="L15" s="216" t="s">
        <v>8</v>
      </c>
      <c r="M15" s="216"/>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8">
        <v>900509527</v>
      </c>
      <c r="C20" s="5"/>
      <c r="D20" s="73"/>
      <c r="E20" s="5"/>
      <c r="F20" s="5"/>
      <c r="G20" s="5"/>
      <c r="H20" s="235"/>
      <c r="I20" s="141" t="s">
        <v>421</v>
      </c>
      <c r="J20" s="142" t="s">
        <v>445</v>
      </c>
      <c r="K20" s="143">
        <v>2882528194</v>
      </c>
      <c r="L20" s="144">
        <v>44201</v>
      </c>
      <c r="M20" s="144">
        <v>44561</v>
      </c>
      <c r="N20" s="127">
        <f>+(M20-L20)/30</f>
        <v>12</v>
      </c>
      <c r="O20" s="130"/>
      <c r="U20" s="126"/>
      <c r="V20" s="104">
        <f ca="1">NOW()</f>
        <v>44200.600549074072</v>
      </c>
      <c r="W20" s="104">
        <f ca="1">NOW()</f>
        <v>44200.600549074072</v>
      </c>
    </row>
    <row r="21" spans="1:23" ht="30" customHeight="1" outlineLevel="1" x14ac:dyDescent="0.25">
      <c r="A21" s="9"/>
      <c r="B21" s="71"/>
      <c r="C21" s="5"/>
      <c r="D21" s="5"/>
      <c r="E21" s="5"/>
      <c r="F21" s="5"/>
      <c r="G21" s="5"/>
      <c r="H21" s="70"/>
      <c r="I21" s="141" t="s">
        <v>421</v>
      </c>
      <c r="J21" s="142" t="s">
        <v>441</v>
      </c>
      <c r="K21" s="143">
        <v>2882528194</v>
      </c>
      <c r="L21" s="144">
        <v>44201</v>
      </c>
      <c r="M21" s="144">
        <v>44561</v>
      </c>
      <c r="N21" s="127">
        <f t="shared" ref="N21:N35" si="0">+(M21-L21)/30</f>
        <v>12</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ASOCIACIÓN CAMPO VERDE DEL CHOCO</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2730</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31</v>
      </c>
      <c r="D48" s="113" t="s">
        <v>2677</v>
      </c>
      <c r="E48" s="137">
        <v>42490</v>
      </c>
      <c r="F48" s="137">
        <v>43814</v>
      </c>
      <c r="G48" s="152">
        <f>IF(AND(E48&lt;&gt;"",F48&lt;&gt;""),((F48-E48)/30),"")</f>
        <v>44.133333333333333</v>
      </c>
      <c r="H48" s="114" t="s">
        <v>2678</v>
      </c>
      <c r="I48" s="113" t="s">
        <v>628</v>
      </c>
      <c r="J48" s="113" t="s">
        <v>631</v>
      </c>
      <c r="K48" s="115">
        <v>83133624</v>
      </c>
      <c r="L48" s="116" t="s">
        <v>1148</v>
      </c>
      <c r="M48" s="109">
        <v>1</v>
      </c>
      <c r="N48" s="116" t="s">
        <v>27</v>
      </c>
      <c r="O48" s="116" t="s">
        <v>1148</v>
      </c>
      <c r="P48" s="78"/>
    </row>
    <row r="49" spans="1:16" s="6" customFormat="1" ht="24.75" customHeight="1" x14ac:dyDescent="0.25">
      <c r="A49" s="135">
        <v>2</v>
      </c>
      <c r="B49" s="114" t="s">
        <v>2676</v>
      </c>
      <c r="C49" s="116" t="s">
        <v>31</v>
      </c>
      <c r="D49" s="113" t="s">
        <v>2677</v>
      </c>
      <c r="E49" s="137">
        <v>42490</v>
      </c>
      <c r="F49" s="137">
        <v>43814</v>
      </c>
      <c r="G49" s="152">
        <f t="shared" ref="G49:G50" si="2">IF(AND(E49&lt;&gt;"",F49&lt;&gt;""),((F49-E49)/30),"")</f>
        <v>44.133333333333333</v>
      </c>
      <c r="H49" s="114" t="s">
        <v>2678</v>
      </c>
      <c r="I49" s="113" t="s">
        <v>628</v>
      </c>
      <c r="J49" s="113" t="s">
        <v>633</v>
      </c>
      <c r="K49" s="115">
        <v>83133624</v>
      </c>
      <c r="L49" s="116" t="s">
        <v>1148</v>
      </c>
      <c r="M49" s="109">
        <v>1</v>
      </c>
      <c r="N49" s="116" t="s">
        <v>27</v>
      </c>
      <c r="O49" s="116" t="s">
        <v>1148</v>
      </c>
      <c r="P49" s="78"/>
    </row>
    <row r="50" spans="1:16" s="6" customFormat="1" ht="24.75" customHeight="1" x14ac:dyDescent="0.25">
      <c r="A50" s="135">
        <v>3</v>
      </c>
      <c r="B50" s="114" t="s">
        <v>2676</v>
      </c>
      <c r="C50" s="116" t="s">
        <v>31</v>
      </c>
      <c r="D50" s="113" t="s">
        <v>2677</v>
      </c>
      <c r="E50" s="137">
        <v>42490</v>
      </c>
      <c r="F50" s="137">
        <v>43814</v>
      </c>
      <c r="G50" s="152">
        <f t="shared" si="2"/>
        <v>44.133333333333333</v>
      </c>
      <c r="H50" s="114" t="s">
        <v>2678</v>
      </c>
      <c r="I50" s="113" t="s">
        <v>628</v>
      </c>
      <c r="J50" s="113" t="s">
        <v>638</v>
      </c>
      <c r="K50" s="115">
        <v>83133624</v>
      </c>
      <c r="L50" s="116" t="s">
        <v>1148</v>
      </c>
      <c r="M50" s="109">
        <v>1</v>
      </c>
      <c r="N50" s="116" t="s">
        <v>27</v>
      </c>
      <c r="O50" s="116" t="s">
        <v>1148</v>
      </c>
      <c r="P50" s="78"/>
    </row>
    <row r="51" spans="1:16" s="6" customFormat="1" ht="24.75" customHeight="1" outlineLevel="1" x14ac:dyDescent="0.25">
      <c r="A51" s="135">
        <v>4</v>
      </c>
      <c r="B51" s="114" t="s">
        <v>2676</v>
      </c>
      <c r="C51" s="116" t="s">
        <v>31</v>
      </c>
      <c r="D51" s="113" t="s">
        <v>2677</v>
      </c>
      <c r="E51" s="137">
        <v>42490</v>
      </c>
      <c r="F51" s="137">
        <v>43814</v>
      </c>
      <c r="G51" s="152">
        <f t="shared" ref="G51:G107" si="3">IF(AND(E51&lt;&gt;"",F51&lt;&gt;""),((F51-E51)/30),"")</f>
        <v>44.133333333333333</v>
      </c>
      <c r="H51" s="114" t="s">
        <v>2678</v>
      </c>
      <c r="I51" s="113" t="s">
        <v>628</v>
      </c>
      <c r="J51" s="113" t="s">
        <v>640</v>
      </c>
      <c r="K51" s="115">
        <v>83133624</v>
      </c>
      <c r="L51" s="116" t="s">
        <v>1148</v>
      </c>
      <c r="M51" s="109">
        <v>1</v>
      </c>
      <c r="N51" s="116" t="s">
        <v>27</v>
      </c>
      <c r="O51" s="116" t="s">
        <v>1148</v>
      </c>
      <c r="P51" s="78"/>
    </row>
    <row r="52" spans="1:16" s="7" customFormat="1" ht="24.75" customHeight="1" outlineLevel="1" x14ac:dyDescent="0.25">
      <c r="A52" s="136">
        <v>5</v>
      </c>
      <c r="B52" s="114" t="s">
        <v>2676</v>
      </c>
      <c r="C52" s="116" t="s">
        <v>31</v>
      </c>
      <c r="D52" s="113" t="s">
        <v>2677</v>
      </c>
      <c r="E52" s="137">
        <v>42490</v>
      </c>
      <c r="F52" s="137">
        <v>43814</v>
      </c>
      <c r="G52" s="152">
        <f t="shared" si="3"/>
        <v>44.133333333333333</v>
      </c>
      <c r="H52" s="114" t="s">
        <v>2678</v>
      </c>
      <c r="I52" s="113" t="s">
        <v>628</v>
      </c>
      <c r="J52" s="113" t="s">
        <v>643</v>
      </c>
      <c r="K52" s="115">
        <v>83133624</v>
      </c>
      <c r="L52" s="116" t="s">
        <v>1148</v>
      </c>
      <c r="M52" s="109">
        <v>1</v>
      </c>
      <c r="N52" s="116" t="s">
        <v>27</v>
      </c>
      <c r="O52" s="116" t="s">
        <v>1148</v>
      </c>
      <c r="P52" s="79"/>
    </row>
    <row r="53" spans="1:16" s="7" customFormat="1" ht="24.75" customHeight="1" outlineLevel="1" x14ac:dyDescent="0.25">
      <c r="A53" s="136">
        <v>6</v>
      </c>
      <c r="B53" s="114" t="s">
        <v>2676</v>
      </c>
      <c r="C53" s="116" t="s">
        <v>31</v>
      </c>
      <c r="D53" s="113" t="s">
        <v>2677</v>
      </c>
      <c r="E53" s="137">
        <v>42490</v>
      </c>
      <c r="F53" s="137">
        <v>43814</v>
      </c>
      <c r="G53" s="152">
        <f t="shared" si="3"/>
        <v>44.133333333333333</v>
      </c>
      <c r="H53" s="114" t="s">
        <v>2678</v>
      </c>
      <c r="I53" s="113" t="s">
        <v>628</v>
      </c>
      <c r="J53" s="113" t="s">
        <v>648</v>
      </c>
      <c r="K53" s="115">
        <v>83133624</v>
      </c>
      <c r="L53" s="116" t="s">
        <v>1148</v>
      </c>
      <c r="M53" s="109">
        <v>1</v>
      </c>
      <c r="N53" s="116" t="s">
        <v>27</v>
      </c>
      <c r="O53" s="116" t="s">
        <v>1148</v>
      </c>
      <c r="P53" s="79"/>
    </row>
    <row r="54" spans="1:16" s="7" customFormat="1" ht="24.75" customHeight="1" outlineLevel="1" x14ac:dyDescent="0.25">
      <c r="A54" s="136">
        <v>7</v>
      </c>
      <c r="B54" s="114" t="s">
        <v>2676</v>
      </c>
      <c r="C54" s="116" t="s">
        <v>31</v>
      </c>
      <c r="D54" s="113" t="s">
        <v>2677</v>
      </c>
      <c r="E54" s="137">
        <v>42490</v>
      </c>
      <c r="F54" s="137">
        <v>43814</v>
      </c>
      <c r="G54" s="152">
        <f t="shared" si="3"/>
        <v>44.133333333333333</v>
      </c>
      <c r="H54" s="114" t="s">
        <v>2678</v>
      </c>
      <c r="I54" s="113" t="s">
        <v>628</v>
      </c>
      <c r="J54" s="113" t="s">
        <v>652</v>
      </c>
      <c r="K54" s="115">
        <v>83133624</v>
      </c>
      <c r="L54" s="116" t="s">
        <v>1148</v>
      </c>
      <c r="M54" s="109">
        <v>1</v>
      </c>
      <c r="N54" s="116" t="s">
        <v>27</v>
      </c>
      <c r="O54" s="116" t="s">
        <v>1148</v>
      </c>
      <c r="P54" s="79"/>
    </row>
    <row r="55" spans="1:16" s="7" customFormat="1" ht="24.75" customHeight="1" outlineLevel="1" x14ac:dyDescent="0.25">
      <c r="A55" s="136">
        <v>8</v>
      </c>
      <c r="B55" s="114" t="s">
        <v>2676</v>
      </c>
      <c r="C55" s="116" t="s">
        <v>31</v>
      </c>
      <c r="D55" s="113" t="s">
        <v>2677</v>
      </c>
      <c r="E55" s="137">
        <v>42490</v>
      </c>
      <c r="F55" s="137">
        <v>43814</v>
      </c>
      <c r="G55" s="152">
        <f t="shared" si="3"/>
        <v>44.133333333333333</v>
      </c>
      <c r="H55" s="114" t="s">
        <v>2678</v>
      </c>
      <c r="I55" s="113" t="s">
        <v>628</v>
      </c>
      <c r="J55" s="113" t="s">
        <v>654</v>
      </c>
      <c r="K55" s="115">
        <v>83133624</v>
      </c>
      <c r="L55" s="116" t="s">
        <v>1148</v>
      </c>
      <c r="M55" s="109">
        <v>1</v>
      </c>
      <c r="N55" s="116" t="s">
        <v>27</v>
      </c>
      <c r="O55" s="116" t="s">
        <v>1148</v>
      </c>
      <c r="P55" s="79"/>
    </row>
    <row r="56" spans="1:16" s="7" customFormat="1" ht="24.75" customHeight="1" outlineLevel="1" x14ac:dyDescent="0.25">
      <c r="A56" s="136">
        <v>9</v>
      </c>
      <c r="B56" s="114" t="s">
        <v>2676</v>
      </c>
      <c r="C56" s="116" t="s">
        <v>31</v>
      </c>
      <c r="D56" s="113" t="s">
        <v>2677</v>
      </c>
      <c r="E56" s="137">
        <v>42490</v>
      </c>
      <c r="F56" s="137">
        <v>43814</v>
      </c>
      <c r="G56" s="152">
        <f t="shared" si="3"/>
        <v>44.133333333333333</v>
      </c>
      <c r="H56" s="114" t="s">
        <v>2678</v>
      </c>
      <c r="I56" s="113" t="s">
        <v>628</v>
      </c>
      <c r="J56" s="113" t="s">
        <v>395</v>
      </c>
      <c r="K56" s="115">
        <v>83133624</v>
      </c>
      <c r="L56" s="116" t="s">
        <v>1148</v>
      </c>
      <c r="M56" s="109">
        <v>1</v>
      </c>
      <c r="N56" s="116" t="s">
        <v>27</v>
      </c>
      <c r="O56" s="116" t="s">
        <v>1148</v>
      </c>
      <c r="P56" s="79"/>
    </row>
    <row r="57" spans="1:16" s="7" customFormat="1" ht="24.75" customHeight="1" outlineLevel="1" x14ac:dyDescent="0.25">
      <c r="A57" s="136">
        <v>10</v>
      </c>
      <c r="B57" s="114" t="s">
        <v>2676</v>
      </c>
      <c r="C57" s="116" t="s">
        <v>31</v>
      </c>
      <c r="D57" s="113" t="s">
        <v>2677</v>
      </c>
      <c r="E57" s="137">
        <v>42490</v>
      </c>
      <c r="F57" s="137">
        <v>43814</v>
      </c>
      <c r="G57" s="152">
        <f t="shared" si="3"/>
        <v>44.133333333333333</v>
      </c>
      <c r="H57" s="114" t="s">
        <v>2678</v>
      </c>
      <c r="I57" s="113" t="s">
        <v>628</v>
      </c>
      <c r="J57" s="113" t="s">
        <v>630</v>
      </c>
      <c r="K57" s="115">
        <v>83133624</v>
      </c>
      <c r="L57" s="116" t="s">
        <v>1148</v>
      </c>
      <c r="M57" s="109">
        <v>1</v>
      </c>
      <c r="N57" s="116" t="s">
        <v>27</v>
      </c>
      <c r="O57" s="116" t="s">
        <v>1148</v>
      </c>
      <c r="P57" s="79"/>
    </row>
    <row r="58" spans="1:16" s="7" customFormat="1" ht="24.75" customHeight="1" outlineLevel="1" x14ac:dyDescent="0.25">
      <c r="A58" s="136">
        <v>11</v>
      </c>
      <c r="B58" s="114" t="s">
        <v>2676</v>
      </c>
      <c r="C58" s="116" t="s">
        <v>31</v>
      </c>
      <c r="D58" s="113" t="s">
        <v>2677</v>
      </c>
      <c r="E58" s="137">
        <v>42490</v>
      </c>
      <c r="F58" s="137">
        <v>43814</v>
      </c>
      <c r="G58" s="152">
        <f t="shared" si="3"/>
        <v>44.133333333333333</v>
      </c>
      <c r="H58" s="114" t="s">
        <v>2678</v>
      </c>
      <c r="I58" s="113" t="s">
        <v>628</v>
      </c>
      <c r="J58" s="113" t="s">
        <v>635</v>
      </c>
      <c r="K58" s="115">
        <v>83133624</v>
      </c>
      <c r="L58" s="116" t="s">
        <v>1148</v>
      </c>
      <c r="M58" s="109">
        <v>1</v>
      </c>
      <c r="N58" s="116" t="s">
        <v>27</v>
      </c>
      <c r="O58" s="116" t="s">
        <v>1148</v>
      </c>
      <c r="P58" s="79"/>
    </row>
    <row r="59" spans="1:16" s="7" customFormat="1" ht="24.75" customHeight="1" outlineLevel="1" x14ac:dyDescent="0.25">
      <c r="A59" s="136">
        <v>12</v>
      </c>
      <c r="B59" s="114" t="s">
        <v>2676</v>
      </c>
      <c r="C59" s="116" t="s">
        <v>31</v>
      </c>
      <c r="D59" s="113" t="s">
        <v>2677</v>
      </c>
      <c r="E59" s="137">
        <v>42490</v>
      </c>
      <c r="F59" s="137">
        <v>43814</v>
      </c>
      <c r="G59" s="152">
        <f t="shared" si="3"/>
        <v>44.133333333333333</v>
      </c>
      <c r="H59" s="114" t="s">
        <v>2678</v>
      </c>
      <c r="I59" s="113" t="s">
        <v>628</v>
      </c>
      <c r="J59" s="113" t="s">
        <v>647</v>
      </c>
      <c r="K59" s="115">
        <v>83133624</v>
      </c>
      <c r="L59" s="116" t="s">
        <v>1148</v>
      </c>
      <c r="M59" s="109">
        <v>1</v>
      </c>
      <c r="N59" s="116" t="s">
        <v>27</v>
      </c>
      <c r="O59" s="116" t="s">
        <v>1148</v>
      </c>
      <c r="P59" s="79"/>
    </row>
    <row r="60" spans="1:16" s="7" customFormat="1" ht="24.75" customHeight="1" outlineLevel="1" x14ac:dyDescent="0.25">
      <c r="A60" s="136">
        <v>13</v>
      </c>
      <c r="B60" s="114" t="s">
        <v>2676</v>
      </c>
      <c r="C60" s="116" t="s">
        <v>31</v>
      </c>
      <c r="D60" s="113" t="s">
        <v>2677</v>
      </c>
      <c r="E60" s="137">
        <v>42490</v>
      </c>
      <c r="F60" s="137">
        <v>43814</v>
      </c>
      <c r="G60" s="152">
        <f t="shared" si="3"/>
        <v>44.133333333333333</v>
      </c>
      <c r="H60" s="114" t="s">
        <v>2678</v>
      </c>
      <c r="I60" s="113" t="s">
        <v>628</v>
      </c>
      <c r="J60" s="113" t="s">
        <v>658</v>
      </c>
      <c r="K60" s="115">
        <v>83133624</v>
      </c>
      <c r="L60" s="116" t="s">
        <v>1148</v>
      </c>
      <c r="M60" s="109">
        <v>1</v>
      </c>
      <c r="N60" s="116" t="s">
        <v>27</v>
      </c>
      <c r="O60" s="116" t="s">
        <v>1148</v>
      </c>
      <c r="P60" s="79"/>
    </row>
    <row r="61" spans="1:16" s="7" customFormat="1" ht="24.75" customHeight="1" outlineLevel="1" x14ac:dyDescent="0.25">
      <c r="A61" s="136">
        <v>14</v>
      </c>
      <c r="B61" s="114" t="s">
        <v>2676</v>
      </c>
      <c r="C61" s="116" t="s">
        <v>31</v>
      </c>
      <c r="D61" s="113" t="s">
        <v>2679</v>
      </c>
      <c r="E61" s="137">
        <v>43558</v>
      </c>
      <c r="F61" s="137">
        <v>43830</v>
      </c>
      <c r="G61" s="152">
        <f t="shared" si="3"/>
        <v>9.0666666666666664</v>
      </c>
      <c r="H61" s="114" t="s">
        <v>2680</v>
      </c>
      <c r="I61" s="113" t="s">
        <v>628</v>
      </c>
      <c r="J61" s="113" t="s">
        <v>649</v>
      </c>
      <c r="K61" s="115">
        <v>564413400</v>
      </c>
      <c r="L61" s="116" t="s">
        <v>1148</v>
      </c>
      <c r="M61" s="109">
        <v>1</v>
      </c>
      <c r="N61" s="116" t="s">
        <v>27</v>
      </c>
      <c r="O61" s="116" t="s">
        <v>1148</v>
      </c>
      <c r="P61" s="79"/>
    </row>
    <row r="62" spans="1:16" s="7" customFormat="1" ht="24.75" customHeight="1" outlineLevel="1" x14ac:dyDescent="0.25">
      <c r="A62" s="136">
        <v>15</v>
      </c>
      <c r="B62" s="114" t="s">
        <v>2676</v>
      </c>
      <c r="C62" s="116" t="s">
        <v>31</v>
      </c>
      <c r="D62" s="113" t="s">
        <v>2679</v>
      </c>
      <c r="E62" s="137">
        <v>43558</v>
      </c>
      <c r="F62" s="137">
        <v>43830</v>
      </c>
      <c r="G62" s="152">
        <f t="shared" si="3"/>
        <v>9.0666666666666664</v>
      </c>
      <c r="H62" s="114" t="s">
        <v>2680</v>
      </c>
      <c r="I62" s="113" t="s">
        <v>628</v>
      </c>
      <c r="J62" s="113" t="s">
        <v>632</v>
      </c>
      <c r="K62" s="115">
        <v>564413400</v>
      </c>
      <c r="L62" s="116" t="s">
        <v>1148</v>
      </c>
      <c r="M62" s="109">
        <v>1</v>
      </c>
      <c r="N62" s="116" t="s">
        <v>27</v>
      </c>
      <c r="O62" s="116" t="s">
        <v>1148</v>
      </c>
      <c r="P62" s="79"/>
    </row>
    <row r="63" spans="1:16" s="7" customFormat="1" ht="24.75" customHeight="1" outlineLevel="1" x14ac:dyDescent="0.25">
      <c r="A63" s="136">
        <v>16</v>
      </c>
      <c r="B63" s="114" t="s">
        <v>2676</v>
      </c>
      <c r="C63" s="116" t="s">
        <v>31</v>
      </c>
      <c r="D63" s="113" t="s">
        <v>2679</v>
      </c>
      <c r="E63" s="137">
        <v>43558</v>
      </c>
      <c r="F63" s="137">
        <v>43830</v>
      </c>
      <c r="G63" s="152">
        <f t="shared" si="3"/>
        <v>9.0666666666666664</v>
      </c>
      <c r="H63" s="114" t="s">
        <v>2680</v>
      </c>
      <c r="I63" s="113" t="s">
        <v>628</v>
      </c>
      <c r="J63" s="113" t="s">
        <v>645</v>
      </c>
      <c r="K63" s="115">
        <v>564413400</v>
      </c>
      <c r="L63" s="116" t="s">
        <v>1148</v>
      </c>
      <c r="M63" s="109">
        <v>1</v>
      </c>
      <c r="N63" s="116" t="s">
        <v>27</v>
      </c>
      <c r="O63" s="116" t="s">
        <v>1148</v>
      </c>
      <c r="P63" s="79"/>
    </row>
    <row r="64" spans="1:16" s="7" customFormat="1" ht="24.75" customHeight="1" outlineLevel="1" x14ac:dyDescent="0.25">
      <c r="A64" s="136">
        <v>17</v>
      </c>
      <c r="B64" s="114" t="s">
        <v>2676</v>
      </c>
      <c r="C64" s="116" t="s">
        <v>31</v>
      </c>
      <c r="D64" s="113" t="s">
        <v>2679</v>
      </c>
      <c r="E64" s="137">
        <v>43558</v>
      </c>
      <c r="F64" s="137">
        <v>43830</v>
      </c>
      <c r="G64" s="152">
        <f t="shared" si="3"/>
        <v>9.0666666666666664</v>
      </c>
      <c r="H64" s="114" t="s">
        <v>2680</v>
      </c>
      <c r="I64" s="113" t="s">
        <v>628</v>
      </c>
      <c r="J64" s="113" t="s">
        <v>636</v>
      </c>
      <c r="K64" s="115">
        <v>564413400</v>
      </c>
      <c r="L64" s="116" t="s">
        <v>1148</v>
      </c>
      <c r="M64" s="109">
        <v>1</v>
      </c>
      <c r="N64" s="116" t="s">
        <v>27</v>
      </c>
      <c r="O64" s="116" t="s">
        <v>1148</v>
      </c>
      <c r="P64" s="79"/>
    </row>
    <row r="65" spans="1:16" s="7" customFormat="1" ht="24.75" customHeight="1" outlineLevel="1" x14ac:dyDescent="0.25">
      <c r="A65" s="136">
        <v>18</v>
      </c>
      <c r="B65" s="114" t="s">
        <v>2676</v>
      </c>
      <c r="C65" s="116" t="s">
        <v>31</v>
      </c>
      <c r="D65" s="113" t="s">
        <v>2681</v>
      </c>
      <c r="E65" s="137">
        <v>43483</v>
      </c>
      <c r="F65" s="137">
        <v>43830</v>
      </c>
      <c r="G65" s="152">
        <f t="shared" si="3"/>
        <v>11.566666666666666</v>
      </c>
      <c r="H65" s="111" t="s">
        <v>2682</v>
      </c>
      <c r="I65" s="113" t="s">
        <v>628</v>
      </c>
      <c r="J65" s="113" t="s">
        <v>634</v>
      </c>
      <c r="K65" s="110">
        <v>3057426999</v>
      </c>
      <c r="L65" s="116" t="s">
        <v>1148</v>
      </c>
      <c r="M65" s="109">
        <v>1</v>
      </c>
      <c r="N65" s="116" t="s">
        <v>27</v>
      </c>
      <c r="O65" s="116" t="s">
        <v>1148</v>
      </c>
      <c r="P65" s="79"/>
    </row>
    <row r="66" spans="1:16" s="7" customFormat="1" ht="24.75" customHeight="1" outlineLevel="1" x14ac:dyDescent="0.25">
      <c r="A66" s="136">
        <v>19</v>
      </c>
      <c r="B66" s="114" t="s">
        <v>2683</v>
      </c>
      <c r="C66" s="116" t="s">
        <v>31</v>
      </c>
      <c r="D66" s="113" t="s">
        <v>2684</v>
      </c>
      <c r="E66" s="137">
        <v>42760</v>
      </c>
      <c r="F66" s="137">
        <v>43288</v>
      </c>
      <c r="G66" s="152">
        <f t="shared" si="3"/>
        <v>17.600000000000001</v>
      </c>
      <c r="H66" s="114" t="s">
        <v>2685</v>
      </c>
      <c r="I66" s="113" t="s">
        <v>628</v>
      </c>
      <c r="J66" s="113" t="s">
        <v>654</v>
      </c>
      <c r="K66" s="115">
        <v>730000000</v>
      </c>
      <c r="L66" s="116" t="s">
        <v>1148</v>
      </c>
      <c r="M66" s="109">
        <v>1</v>
      </c>
      <c r="N66" s="116" t="s">
        <v>27</v>
      </c>
      <c r="O66" s="116" t="s">
        <v>26</v>
      </c>
      <c r="P66" s="79"/>
    </row>
    <row r="67" spans="1:16" s="7" customFormat="1" ht="24.75" customHeight="1" outlineLevel="1" x14ac:dyDescent="0.25">
      <c r="A67" s="136">
        <v>20</v>
      </c>
      <c r="B67" s="114" t="s">
        <v>2686</v>
      </c>
      <c r="C67" s="116" t="s">
        <v>31</v>
      </c>
      <c r="D67" s="113" t="s">
        <v>2687</v>
      </c>
      <c r="E67" s="137">
        <v>42125</v>
      </c>
      <c r="F67" s="137">
        <v>42520</v>
      </c>
      <c r="G67" s="152">
        <f t="shared" si="3"/>
        <v>13.166666666666666</v>
      </c>
      <c r="H67" s="111" t="s">
        <v>2688</v>
      </c>
      <c r="I67" s="113" t="s">
        <v>628</v>
      </c>
      <c r="J67" s="113" t="s">
        <v>654</v>
      </c>
      <c r="K67" s="115">
        <v>134560000</v>
      </c>
      <c r="L67" s="116" t="s">
        <v>1148</v>
      </c>
      <c r="M67" s="109">
        <v>1</v>
      </c>
      <c r="N67" s="116" t="s">
        <v>27</v>
      </c>
      <c r="O67" s="116" t="s">
        <v>1148</v>
      </c>
      <c r="P67" s="79"/>
    </row>
    <row r="68" spans="1:16" s="7" customFormat="1" ht="24.75" customHeight="1" outlineLevel="1" x14ac:dyDescent="0.25">
      <c r="A68" s="136">
        <v>21</v>
      </c>
      <c r="B68" s="114" t="s">
        <v>2689</v>
      </c>
      <c r="C68" s="116" t="s">
        <v>32</v>
      </c>
      <c r="D68" s="113" t="s">
        <v>2690</v>
      </c>
      <c r="E68" s="137">
        <v>41655</v>
      </c>
      <c r="F68" s="137">
        <v>41996</v>
      </c>
      <c r="G68" s="152">
        <f t="shared" si="3"/>
        <v>11.366666666666667</v>
      </c>
      <c r="H68" s="111" t="s">
        <v>2691</v>
      </c>
      <c r="I68" s="113" t="s">
        <v>628</v>
      </c>
      <c r="J68" s="113" t="s">
        <v>654</v>
      </c>
      <c r="K68" s="115">
        <v>98000000</v>
      </c>
      <c r="L68" s="116" t="s">
        <v>1148</v>
      </c>
      <c r="M68" s="109">
        <v>1</v>
      </c>
      <c r="N68" s="116" t="s">
        <v>27</v>
      </c>
      <c r="O68" s="116" t="s">
        <v>1148</v>
      </c>
      <c r="P68" s="79"/>
    </row>
    <row r="69" spans="1:16" s="7" customFormat="1" ht="24.75" customHeight="1" outlineLevel="1" x14ac:dyDescent="0.25">
      <c r="A69" s="136">
        <v>22</v>
      </c>
      <c r="B69" s="114" t="s">
        <v>2692</v>
      </c>
      <c r="C69" s="116" t="s">
        <v>31</v>
      </c>
      <c r="D69" s="113" t="s">
        <v>2693</v>
      </c>
      <c r="E69" s="137">
        <v>43108</v>
      </c>
      <c r="F69" s="137">
        <v>43707</v>
      </c>
      <c r="G69" s="152">
        <f t="shared" si="3"/>
        <v>19.966666666666665</v>
      </c>
      <c r="H69" s="114" t="s">
        <v>2694</v>
      </c>
      <c r="I69" s="113" t="s">
        <v>628</v>
      </c>
      <c r="J69" s="113" t="s">
        <v>632</v>
      </c>
      <c r="K69" s="110">
        <v>280000000</v>
      </c>
      <c r="L69" s="116" t="s">
        <v>1148</v>
      </c>
      <c r="M69" s="109">
        <v>1</v>
      </c>
      <c r="N69" s="116" t="s">
        <v>27</v>
      </c>
      <c r="O69" s="116" t="s">
        <v>26</v>
      </c>
      <c r="P69" s="79"/>
    </row>
    <row r="70" spans="1:16" s="7" customFormat="1" ht="24.75" customHeight="1" outlineLevel="1" x14ac:dyDescent="0.25">
      <c r="A70" s="136">
        <v>23</v>
      </c>
      <c r="B70" s="114" t="s">
        <v>2689</v>
      </c>
      <c r="C70" s="116" t="s">
        <v>31</v>
      </c>
      <c r="D70" s="113" t="s">
        <v>2695</v>
      </c>
      <c r="E70" s="137">
        <v>41654</v>
      </c>
      <c r="F70" s="137">
        <v>41957</v>
      </c>
      <c r="G70" s="152">
        <f t="shared" si="3"/>
        <v>10.1</v>
      </c>
      <c r="H70" s="114" t="s">
        <v>2696</v>
      </c>
      <c r="I70" s="113" t="s">
        <v>628</v>
      </c>
      <c r="J70" s="113" t="s">
        <v>654</v>
      </c>
      <c r="K70" s="110">
        <v>180000000</v>
      </c>
      <c r="L70" s="116" t="s">
        <v>1148</v>
      </c>
      <c r="M70" s="109">
        <v>1</v>
      </c>
      <c r="N70" s="116" t="s">
        <v>27</v>
      </c>
      <c r="O70" s="116" t="s">
        <v>1148</v>
      </c>
      <c r="P70" s="79"/>
    </row>
    <row r="71" spans="1:16" s="7" customFormat="1" ht="24.75" customHeight="1" outlineLevel="1" x14ac:dyDescent="0.25">
      <c r="A71" s="136">
        <v>24</v>
      </c>
      <c r="B71" s="114" t="s">
        <v>2697</v>
      </c>
      <c r="C71" s="116" t="s">
        <v>31</v>
      </c>
      <c r="D71" s="113" t="s">
        <v>2698</v>
      </c>
      <c r="E71" s="137">
        <v>42449</v>
      </c>
      <c r="F71" s="137">
        <v>42724</v>
      </c>
      <c r="G71" s="152">
        <f t="shared" si="3"/>
        <v>9.1666666666666661</v>
      </c>
      <c r="H71" s="114" t="s">
        <v>2699</v>
      </c>
      <c r="I71" s="113" t="s">
        <v>628</v>
      </c>
      <c r="J71" s="113" t="s">
        <v>656</v>
      </c>
      <c r="K71" s="110">
        <v>380000000</v>
      </c>
      <c r="L71" s="116" t="s">
        <v>1148</v>
      </c>
      <c r="M71" s="109">
        <v>1</v>
      </c>
      <c r="N71" s="116" t="s">
        <v>27</v>
      </c>
      <c r="O71" s="116" t="s">
        <v>1148</v>
      </c>
      <c r="P71" s="79"/>
    </row>
    <row r="72" spans="1:16" s="7" customFormat="1" ht="24.75" customHeight="1" outlineLevel="1" x14ac:dyDescent="0.25">
      <c r="A72" s="136">
        <v>25</v>
      </c>
      <c r="B72" s="114" t="s">
        <v>2718</v>
      </c>
      <c r="C72" s="116" t="s">
        <v>31</v>
      </c>
      <c r="D72" s="113" t="s">
        <v>2717</v>
      </c>
      <c r="E72" s="137">
        <v>41353</v>
      </c>
      <c r="F72" s="137">
        <v>42083</v>
      </c>
      <c r="G72" s="152">
        <f t="shared" si="3"/>
        <v>24.333333333333332</v>
      </c>
      <c r="H72" s="114" t="s">
        <v>2719</v>
      </c>
      <c r="I72" s="113" t="s">
        <v>628</v>
      </c>
      <c r="J72" s="113" t="s">
        <v>632</v>
      </c>
      <c r="K72" s="115">
        <v>250000000</v>
      </c>
      <c r="L72" s="116" t="s">
        <v>1148</v>
      </c>
      <c r="M72" s="109">
        <v>1</v>
      </c>
      <c r="N72" s="116" t="s">
        <v>27</v>
      </c>
      <c r="O72" s="116" t="s">
        <v>1148</v>
      </c>
      <c r="P72" s="79"/>
    </row>
    <row r="73" spans="1:16" s="7" customFormat="1" ht="24.75" customHeight="1" outlineLevel="1" x14ac:dyDescent="0.25">
      <c r="A73" s="136">
        <v>26</v>
      </c>
      <c r="B73" s="114" t="s">
        <v>2720</v>
      </c>
      <c r="C73" s="116" t="s">
        <v>31</v>
      </c>
      <c r="D73" s="113" t="s">
        <v>2721</v>
      </c>
      <c r="E73" s="137">
        <v>42776</v>
      </c>
      <c r="F73" s="137">
        <v>43008</v>
      </c>
      <c r="G73" s="152">
        <f t="shared" si="3"/>
        <v>7.7333333333333334</v>
      </c>
      <c r="H73" s="114" t="s">
        <v>2725</v>
      </c>
      <c r="I73" s="113" t="s">
        <v>396</v>
      </c>
      <c r="J73" s="113" t="s">
        <v>882</v>
      </c>
      <c r="K73" s="115">
        <v>40000000</v>
      </c>
      <c r="L73" s="116" t="s">
        <v>2726</v>
      </c>
      <c r="M73" s="109">
        <v>1</v>
      </c>
      <c r="N73" s="116" t="s">
        <v>27</v>
      </c>
      <c r="O73" s="116" t="s">
        <v>1148</v>
      </c>
      <c r="P73" s="79"/>
    </row>
    <row r="74" spans="1:16" s="7" customFormat="1" ht="24.75" customHeight="1" outlineLevel="1" x14ac:dyDescent="0.25">
      <c r="A74" s="136">
        <v>27</v>
      </c>
      <c r="B74" s="114" t="s">
        <v>2722</v>
      </c>
      <c r="C74" s="116" t="s">
        <v>32</v>
      </c>
      <c r="D74" s="113" t="s">
        <v>2723</v>
      </c>
      <c r="E74" s="137">
        <v>42776</v>
      </c>
      <c r="F74" s="137">
        <v>43008</v>
      </c>
      <c r="G74" s="152">
        <f t="shared" si="3"/>
        <v>7.7333333333333334</v>
      </c>
      <c r="H74" s="114" t="s">
        <v>2727</v>
      </c>
      <c r="I74" s="113" t="s">
        <v>628</v>
      </c>
      <c r="J74" s="113" t="s">
        <v>634</v>
      </c>
      <c r="K74" s="115">
        <v>40000000</v>
      </c>
      <c r="L74" s="116" t="s">
        <v>1148</v>
      </c>
      <c r="M74" s="109">
        <v>1</v>
      </c>
      <c r="N74" s="116" t="s">
        <v>27</v>
      </c>
      <c r="O74" s="116" t="s">
        <v>1148</v>
      </c>
      <c r="P74" s="79"/>
    </row>
    <row r="75" spans="1:16" s="7" customFormat="1" ht="24.75" customHeight="1" outlineLevel="1" x14ac:dyDescent="0.25">
      <c r="A75" s="136">
        <v>28</v>
      </c>
      <c r="B75" s="114" t="s">
        <v>2724</v>
      </c>
      <c r="C75" s="116" t="s">
        <v>32</v>
      </c>
      <c r="D75" s="113" t="s">
        <v>2723</v>
      </c>
      <c r="E75" s="137">
        <v>42079</v>
      </c>
      <c r="F75" s="137">
        <v>42704</v>
      </c>
      <c r="G75" s="152">
        <f t="shared" si="3"/>
        <v>20.833333333333332</v>
      </c>
      <c r="H75" s="111" t="s">
        <v>2728</v>
      </c>
      <c r="I75" s="113" t="s">
        <v>628</v>
      </c>
      <c r="J75" s="113" t="s">
        <v>650</v>
      </c>
      <c r="K75" s="115">
        <v>10000000</v>
      </c>
      <c r="L75" s="116" t="s">
        <v>1148</v>
      </c>
      <c r="M75" s="109">
        <v>1</v>
      </c>
      <c r="N75" s="116" t="s">
        <v>27</v>
      </c>
      <c r="O75" s="116" t="s">
        <v>1148</v>
      </c>
      <c r="P75" s="79"/>
    </row>
    <row r="76" spans="1:16" s="7" customFormat="1" ht="24.75" customHeight="1" outlineLevel="1" x14ac:dyDescent="0.25">
      <c r="A76" s="136">
        <v>29</v>
      </c>
      <c r="B76" s="114"/>
      <c r="C76" s="65"/>
      <c r="D76" s="113"/>
      <c r="E76" s="137"/>
      <c r="F76" s="137"/>
      <c r="G76" s="152" t="str">
        <f t="shared" si="3"/>
        <v/>
      </c>
      <c r="H76" s="114"/>
      <c r="I76" s="63"/>
      <c r="J76" s="63"/>
      <c r="K76" s="110"/>
      <c r="L76" s="65"/>
      <c r="M76" s="67"/>
      <c r="N76" s="65"/>
      <c r="O76" s="65"/>
      <c r="P76" s="79"/>
    </row>
    <row r="77" spans="1:16" s="7" customFormat="1" ht="24.75" customHeight="1" outlineLevel="1" x14ac:dyDescent="0.25">
      <c r="A77" s="136">
        <v>30</v>
      </c>
      <c r="B77" s="114"/>
      <c r="C77" s="65"/>
      <c r="D77" s="113"/>
      <c r="E77" s="137"/>
      <c r="F77" s="137"/>
      <c r="G77" s="152" t="str">
        <f t="shared" si="3"/>
        <v/>
      </c>
      <c r="H77" s="114"/>
      <c r="I77" s="63"/>
      <c r="J77" s="63"/>
      <c r="K77" s="110"/>
      <c r="L77" s="65"/>
      <c r="M77" s="67"/>
      <c r="N77" s="65"/>
      <c r="O77" s="65"/>
      <c r="P77" s="79"/>
    </row>
    <row r="78" spans="1:16" s="7" customFormat="1" ht="24.75" customHeight="1" outlineLevel="1" x14ac:dyDescent="0.25">
      <c r="A78" s="136">
        <v>31</v>
      </c>
      <c r="B78" s="114"/>
      <c r="C78" s="65"/>
      <c r="D78" s="113"/>
      <c r="E78" s="137"/>
      <c r="F78" s="137"/>
      <c r="G78" s="152" t="str">
        <f t="shared" si="3"/>
        <v/>
      </c>
      <c r="H78" s="114"/>
      <c r="I78" s="63"/>
      <c r="J78" s="63"/>
      <c r="K78" s="110"/>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09"/>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09"/>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09"/>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09"/>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09"/>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09"/>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09"/>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09"/>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09"/>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09"/>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09"/>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09"/>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09"/>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09"/>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09"/>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2" t="s">
        <v>2705</v>
      </c>
      <c r="E114" s="137">
        <v>43882</v>
      </c>
      <c r="F114" s="137">
        <v>44196</v>
      </c>
      <c r="G114" s="152">
        <f>IF(AND(E114&lt;&gt;"",F114&lt;&gt;""),((F114-E114)/30),"")</f>
        <v>10.466666666666667</v>
      </c>
      <c r="H114" s="114" t="s">
        <v>2706</v>
      </c>
      <c r="I114" s="113" t="s">
        <v>396</v>
      </c>
      <c r="J114" s="113" t="s">
        <v>882</v>
      </c>
      <c r="K114" s="115">
        <v>2127972686</v>
      </c>
      <c r="L114" s="100">
        <f>+IF(AND(K114&gt;0,O114="Ejecución"),(K114/877802)*Tabla28[[#This Row],[% participación]],IF(AND(K114&gt;0,O114&lt;&gt;"Ejecución"),"-",""))</f>
        <v>2424.2057844479737</v>
      </c>
      <c r="M114" s="116" t="s">
        <v>1148</v>
      </c>
      <c r="N114" s="165">
        <v>1</v>
      </c>
      <c r="O114" s="154" t="s">
        <v>1150</v>
      </c>
      <c r="P114" s="78"/>
    </row>
    <row r="115" spans="1:16" s="6" customFormat="1" ht="24.75" customHeight="1" x14ac:dyDescent="0.25">
      <c r="A115" s="135">
        <v>2</v>
      </c>
      <c r="B115" s="153" t="s">
        <v>2665</v>
      </c>
      <c r="C115" s="155" t="s">
        <v>31</v>
      </c>
      <c r="D115" s="113" t="s">
        <v>2707</v>
      </c>
      <c r="E115" s="137">
        <v>43889</v>
      </c>
      <c r="F115" s="137">
        <v>44196</v>
      </c>
      <c r="G115" s="152">
        <f t="shared" ref="G115:G116" si="4">IF(AND(E115&lt;&gt;"",F115&lt;&gt;""),((F115-E115)/30),"")</f>
        <v>10.233333333333333</v>
      </c>
      <c r="H115" s="64" t="s">
        <v>2708</v>
      </c>
      <c r="I115" s="63" t="s">
        <v>396</v>
      </c>
      <c r="J115" s="63" t="s">
        <v>876</v>
      </c>
      <c r="K115" s="68">
        <v>1374431827</v>
      </c>
      <c r="L115" s="100">
        <f>+IF(AND(K115&gt;0,O115="Ejecución"),(K115/877802)*Tabla28[[#This Row],[% participación]],IF(AND(K115&gt;0,O115&lt;&gt;"Ejecución"),"-",""))</f>
        <v>1565.7652033146428</v>
      </c>
      <c r="M115" s="65" t="s">
        <v>1148</v>
      </c>
      <c r="N115" s="165">
        <v>1</v>
      </c>
      <c r="O115" s="154" t="s">
        <v>1150</v>
      </c>
      <c r="P115" s="78"/>
    </row>
    <row r="116" spans="1:16" s="6" customFormat="1" ht="24.75" customHeight="1" x14ac:dyDescent="0.25">
      <c r="A116" s="135">
        <v>3</v>
      </c>
      <c r="B116" s="153" t="s">
        <v>2665</v>
      </c>
      <c r="C116" s="155" t="s">
        <v>31</v>
      </c>
      <c r="D116" s="113" t="s">
        <v>2707</v>
      </c>
      <c r="E116" s="137">
        <v>43889</v>
      </c>
      <c r="F116" s="137">
        <v>44196</v>
      </c>
      <c r="G116" s="152">
        <f t="shared" si="4"/>
        <v>10.233333333333333</v>
      </c>
      <c r="H116" s="114" t="s">
        <v>2708</v>
      </c>
      <c r="I116" s="63" t="s">
        <v>396</v>
      </c>
      <c r="J116" s="63" t="s">
        <v>884</v>
      </c>
      <c r="K116" s="68">
        <v>1374431827</v>
      </c>
      <c r="L116" s="100">
        <f>+IF(AND(K116&gt;0,O116="Ejecución"),(K116/877802)*Tabla28[[#This Row],[% participación]],IF(AND(K116&gt;0,O116&lt;&gt;"Ejecución"),"-",""))</f>
        <v>1565.7652033146428</v>
      </c>
      <c r="M116" s="65" t="s">
        <v>1148</v>
      </c>
      <c r="N116" s="165">
        <v>1</v>
      </c>
      <c r="O116" s="154" t="s">
        <v>1150</v>
      </c>
      <c r="P116" s="78"/>
    </row>
    <row r="117" spans="1:16" s="6" customFormat="1" ht="24.75" customHeight="1" outlineLevel="1" x14ac:dyDescent="0.25">
      <c r="A117" s="135">
        <v>4</v>
      </c>
      <c r="B117" s="153" t="s">
        <v>2665</v>
      </c>
      <c r="C117" s="155" t="s">
        <v>31</v>
      </c>
      <c r="D117" s="113" t="s">
        <v>2707</v>
      </c>
      <c r="E117" s="137">
        <v>43889</v>
      </c>
      <c r="F117" s="137">
        <v>44196</v>
      </c>
      <c r="G117" s="152">
        <f t="shared" ref="G117:G159" si="5">IF(AND(E117&lt;&gt;"",F117&lt;&gt;""),((F117-E117)/30),"")</f>
        <v>10.233333333333333</v>
      </c>
      <c r="H117" s="114" t="s">
        <v>2708</v>
      </c>
      <c r="I117" s="63" t="s">
        <v>396</v>
      </c>
      <c r="J117" s="63" t="s">
        <v>882</v>
      </c>
      <c r="K117" s="68">
        <v>1374431827</v>
      </c>
      <c r="L117" s="100">
        <f>+IF(AND(K117&gt;0,O117="Ejecución"),(K117/877802)*Tabla28[[#This Row],[% participación]],IF(AND(K117&gt;0,O117&lt;&gt;"Ejecución"),"-",""))</f>
        <v>1565.7652033146428</v>
      </c>
      <c r="M117" s="65" t="s">
        <v>1148</v>
      </c>
      <c r="N117" s="165">
        <v>1</v>
      </c>
      <c r="O117" s="154" t="s">
        <v>1150</v>
      </c>
      <c r="P117" s="78"/>
    </row>
    <row r="118" spans="1:16" s="7" customFormat="1" ht="24.75" customHeight="1" outlineLevel="1" x14ac:dyDescent="0.25">
      <c r="A118" s="136">
        <v>5</v>
      </c>
      <c r="B118" s="153" t="s">
        <v>2665</v>
      </c>
      <c r="C118" s="155" t="s">
        <v>31</v>
      </c>
      <c r="D118" s="113" t="s">
        <v>2707</v>
      </c>
      <c r="E118" s="137">
        <v>43889</v>
      </c>
      <c r="F118" s="137">
        <v>44196</v>
      </c>
      <c r="G118" s="152">
        <f t="shared" si="5"/>
        <v>10.233333333333333</v>
      </c>
      <c r="H118" s="114" t="s">
        <v>2708</v>
      </c>
      <c r="I118" s="63" t="s">
        <v>396</v>
      </c>
      <c r="J118" s="63" t="s">
        <v>878</v>
      </c>
      <c r="K118" s="68">
        <v>1374431827</v>
      </c>
      <c r="L118" s="100">
        <f>+IF(AND(K118&gt;0,O118="Ejecución"),(K118/877802)*Tabla28[[#This Row],[% participación]],IF(AND(K118&gt;0,O118&lt;&gt;"Ejecución"),"-",""))</f>
        <v>1565.7652033146428</v>
      </c>
      <c r="M118" s="65" t="s">
        <v>1148</v>
      </c>
      <c r="N118" s="165">
        <f t="shared" ref="N118:N160" si="6">+IF(M118="No",1,IF(M118="Si","Ingrese %",""))</f>
        <v>1</v>
      </c>
      <c r="O118" s="154" t="s">
        <v>1150</v>
      </c>
      <c r="P118" s="79"/>
    </row>
    <row r="119" spans="1:16" s="7" customFormat="1" ht="24.75" customHeight="1" outlineLevel="1" x14ac:dyDescent="0.25">
      <c r="A119" s="136">
        <v>6</v>
      </c>
      <c r="B119" s="153" t="s">
        <v>2665</v>
      </c>
      <c r="C119" s="155" t="s">
        <v>31</v>
      </c>
      <c r="D119" s="113" t="s">
        <v>2709</v>
      </c>
      <c r="E119" s="137">
        <v>43889</v>
      </c>
      <c r="F119" s="137">
        <v>44196</v>
      </c>
      <c r="G119" s="152">
        <f t="shared" si="5"/>
        <v>10.233333333333333</v>
      </c>
      <c r="H119" s="114" t="s">
        <v>2710</v>
      </c>
      <c r="I119" s="63" t="s">
        <v>628</v>
      </c>
      <c r="J119" s="63" t="s">
        <v>630</v>
      </c>
      <c r="K119" s="68">
        <v>1988961791</v>
      </c>
      <c r="L119" s="100">
        <f>+IF(AND(K119&gt;0,O119="Ejecución"),(K119/877802)*Tabla28[[#This Row],[% participación]],IF(AND(K119&gt;0,O119&lt;&gt;"Ejecución"),"-",""))</f>
        <v>2265.8433120453133</v>
      </c>
      <c r="M119" s="65" t="s">
        <v>1148</v>
      </c>
      <c r="N119" s="165">
        <f t="shared" si="6"/>
        <v>1</v>
      </c>
      <c r="O119" s="154" t="s">
        <v>1150</v>
      </c>
      <c r="P119" s="79"/>
    </row>
    <row r="120" spans="1:16" s="7" customFormat="1" ht="24.75" customHeight="1" outlineLevel="1" x14ac:dyDescent="0.25">
      <c r="A120" s="136">
        <v>7</v>
      </c>
      <c r="B120" s="153" t="s">
        <v>2665</v>
      </c>
      <c r="C120" s="155" t="s">
        <v>31</v>
      </c>
      <c r="D120" s="113" t="s">
        <v>2711</v>
      </c>
      <c r="E120" s="137">
        <v>43886</v>
      </c>
      <c r="F120" s="137">
        <v>44196</v>
      </c>
      <c r="G120" s="152">
        <f t="shared" si="5"/>
        <v>10.333333333333334</v>
      </c>
      <c r="H120" s="114" t="s">
        <v>2712</v>
      </c>
      <c r="I120" s="63" t="s">
        <v>628</v>
      </c>
      <c r="J120" s="63" t="s">
        <v>634</v>
      </c>
      <c r="K120" s="68">
        <v>4286830064</v>
      </c>
      <c r="L120" s="100">
        <f>+IF(AND(K120&gt;0,O120="Ejecución"),(K120/877802)*Tabla28[[#This Row],[% participación]],IF(AND(K120&gt;0,O120&lt;&gt;"Ejecución"),"-",""))</f>
        <v>4883.5956901442469</v>
      </c>
      <c r="M120" s="65" t="s">
        <v>1148</v>
      </c>
      <c r="N120" s="165">
        <v>1</v>
      </c>
      <c r="O120" s="154" t="s">
        <v>1150</v>
      </c>
      <c r="P120" s="79"/>
    </row>
    <row r="121" spans="1:16" s="7" customFormat="1" ht="24.75" customHeight="1" outlineLevel="1" x14ac:dyDescent="0.25">
      <c r="A121" s="136">
        <v>8</v>
      </c>
      <c r="B121" s="153" t="s">
        <v>2665</v>
      </c>
      <c r="C121" s="155" t="s">
        <v>31</v>
      </c>
      <c r="D121" s="113" t="s">
        <v>2713</v>
      </c>
      <c r="E121" s="137">
        <v>43892</v>
      </c>
      <c r="F121" s="137">
        <v>44165</v>
      </c>
      <c r="G121" s="152">
        <f t="shared" si="5"/>
        <v>9.1</v>
      </c>
      <c r="H121" s="114" t="s">
        <v>2714</v>
      </c>
      <c r="I121" s="63" t="s">
        <v>396</v>
      </c>
      <c r="J121" s="63" t="s">
        <v>884</v>
      </c>
      <c r="K121" s="68">
        <v>164607763</v>
      </c>
      <c r="L121" s="100">
        <f>+IF(AND(K121&gt;0,O121="Ejecución"),(K121/877802)*Tabla28[[#This Row],[% participación]],IF(AND(K121&gt;0,O121&lt;&gt;"Ejecución"),"-",""))</f>
        <v>187.52265658998272</v>
      </c>
      <c r="M121" s="65" t="s">
        <v>1148</v>
      </c>
      <c r="N121" s="165">
        <f t="shared" si="6"/>
        <v>1</v>
      </c>
      <c r="O121" s="154" t="s">
        <v>1150</v>
      </c>
      <c r="P121" s="79"/>
    </row>
    <row r="122" spans="1:16" s="7" customFormat="1" ht="24.75" customHeight="1" outlineLevel="1" x14ac:dyDescent="0.25">
      <c r="A122" s="136">
        <v>9</v>
      </c>
      <c r="B122" s="153" t="s">
        <v>2665</v>
      </c>
      <c r="C122" s="155" t="s">
        <v>31</v>
      </c>
      <c r="D122" s="113" t="s">
        <v>2713</v>
      </c>
      <c r="E122" s="137">
        <v>43892</v>
      </c>
      <c r="F122" s="137">
        <v>44165</v>
      </c>
      <c r="G122" s="152">
        <f t="shared" si="5"/>
        <v>9.1</v>
      </c>
      <c r="H122" s="114" t="s">
        <v>2714</v>
      </c>
      <c r="I122" s="63" t="s">
        <v>396</v>
      </c>
      <c r="J122" s="63" t="s">
        <v>882</v>
      </c>
      <c r="K122" s="68">
        <v>164607763</v>
      </c>
      <c r="L122" s="100">
        <f>+IF(AND(K122&gt;0,O122="Ejecución"),(K122/877802)*Tabla28[[#This Row],[% participación]],IF(AND(K122&gt;0,O122&lt;&gt;"Ejecución"),"-",""))</f>
        <v>187.52265658998272</v>
      </c>
      <c r="M122" s="65" t="s">
        <v>1148</v>
      </c>
      <c r="N122" s="165">
        <f t="shared" si="6"/>
        <v>1</v>
      </c>
      <c r="O122" s="154" t="s">
        <v>1150</v>
      </c>
      <c r="P122" s="79"/>
    </row>
    <row r="123" spans="1:16" s="7" customFormat="1" ht="24.75" customHeight="1" outlineLevel="1" x14ac:dyDescent="0.25">
      <c r="A123" s="136">
        <v>10</v>
      </c>
      <c r="B123" s="153" t="s">
        <v>2665</v>
      </c>
      <c r="C123" s="155" t="s">
        <v>31</v>
      </c>
      <c r="D123" s="63" t="s">
        <v>2713</v>
      </c>
      <c r="E123" s="137">
        <v>43892</v>
      </c>
      <c r="F123" s="137">
        <v>44165</v>
      </c>
      <c r="G123" s="152">
        <f t="shared" si="5"/>
        <v>9.1</v>
      </c>
      <c r="H123" s="114" t="s">
        <v>2714</v>
      </c>
      <c r="I123" s="63" t="s">
        <v>396</v>
      </c>
      <c r="J123" s="63" t="s">
        <v>876</v>
      </c>
      <c r="K123" s="68">
        <v>164607763</v>
      </c>
      <c r="L123" s="100">
        <f>+IF(AND(K123&gt;0,O123="Ejecución"),(K123/877802)*Tabla28[[#This Row],[% participación]],IF(AND(K123&gt;0,O123&lt;&gt;"Ejecución"),"-",""))</f>
        <v>187.52265658998272</v>
      </c>
      <c r="M123" s="65" t="s">
        <v>1148</v>
      </c>
      <c r="N123" s="165">
        <f t="shared" si="6"/>
        <v>1</v>
      </c>
      <c r="O123" s="154" t="s">
        <v>1150</v>
      </c>
      <c r="P123" s="79"/>
    </row>
    <row r="124" spans="1:16" s="7" customFormat="1" ht="24.75" customHeight="1" outlineLevel="1" x14ac:dyDescent="0.25">
      <c r="A124" s="136">
        <v>11</v>
      </c>
      <c r="B124" s="153" t="s">
        <v>2665</v>
      </c>
      <c r="C124" s="155" t="s">
        <v>31</v>
      </c>
      <c r="D124" s="113" t="s">
        <v>2713</v>
      </c>
      <c r="E124" s="137">
        <v>43892</v>
      </c>
      <c r="F124" s="137">
        <v>44165</v>
      </c>
      <c r="G124" s="152">
        <f t="shared" si="5"/>
        <v>9.1</v>
      </c>
      <c r="H124" s="114" t="s">
        <v>2714</v>
      </c>
      <c r="I124" s="63" t="s">
        <v>396</v>
      </c>
      <c r="J124" s="63" t="s">
        <v>878</v>
      </c>
      <c r="K124" s="68">
        <v>164607763</v>
      </c>
      <c r="L124" s="100">
        <f>+IF(AND(K124&gt;0,O124="Ejecución"),(K124/877802)*Tabla28[[#This Row],[% participación]],IF(AND(K124&gt;0,O124&lt;&gt;"Ejecución"),"-",""))</f>
        <v>187.52265658998272</v>
      </c>
      <c r="M124" s="65" t="s">
        <v>1148</v>
      </c>
      <c r="N124" s="165">
        <f t="shared" si="6"/>
        <v>1</v>
      </c>
      <c r="O124" s="154" t="s">
        <v>1150</v>
      </c>
      <c r="P124" s="79"/>
    </row>
    <row r="125" spans="1:16" s="7" customFormat="1" ht="24.75" customHeight="1" outlineLevel="1" x14ac:dyDescent="0.25">
      <c r="A125" s="136">
        <v>12</v>
      </c>
      <c r="B125" s="153" t="s">
        <v>2665</v>
      </c>
      <c r="C125" s="155" t="s">
        <v>31</v>
      </c>
      <c r="D125" s="113" t="s">
        <v>2715</v>
      </c>
      <c r="E125" s="137">
        <v>43850</v>
      </c>
      <c r="F125" s="137">
        <v>43963</v>
      </c>
      <c r="G125" s="152">
        <f t="shared" si="5"/>
        <v>3.7666666666666666</v>
      </c>
      <c r="H125" s="114" t="s">
        <v>2716</v>
      </c>
      <c r="I125" s="63" t="s">
        <v>628</v>
      </c>
      <c r="J125" s="63" t="s">
        <v>629</v>
      </c>
      <c r="K125" s="68">
        <v>436081632</v>
      </c>
      <c r="L125" s="100">
        <f>+IF(AND(K125&gt;0,O125="Ejecución"),(K125/877802)*Tabla28[[#This Row],[% participación]],IF(AND(K125&gt;0,O125&lt;&gt;"Ejecución"),"-",""))</f>
        <v>496.78815040293824</v>
      </c>
      <c r="M125" s="65" t="s">
        <v>1148</v>
      </c>
      <c r="N125" s="165">
        <f t="shared" si="6"/>
        <v>1</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113"/>
      <c r="E141" s="137"/>
      <c r="F141" s="137"/>
      <c r="G141" s="152" t="str">
        <f t="shared" si="5"/>
        <v/>
      </c>
      <c r="H141" s="11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113"/>
      <c r="E142" s="137"/>
      <c r="F142" s="137"/>
      <c r="G142" s="152" t="str">
        <f t="shared" si="5"/>
        <v/>
      </c>
      <c r="H142" s="11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113"/>
      <c r="E143" s="137"/>
      <c r="F143" s="137"/>
      <c r="G143" s="152" t="str">
        <f t="shared" si="5"/>
        <v/>
      </c>
      <c r="H143" s="11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113"/>
      <c r="E144" s="137"/>
      <c r="F144" s="137"/>
      <c r="G144" s="152" t="str">
        <f t="shared" si="5"/>
        <v/>
      </c>
      <c r="H144" s="11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2.5000000000000001E-2</v>
      </c>
      <c r="G179" s="157">
        <f>IF(F179&gt;0,SUM(E179+F179),"")</f>
        <v>4.4999999999999998E-2</v>
      </c>
      <c r="H179" s="5"/>
      <c r="I179" s="183" t="s">
        <v>2671</v>
      </c>
      <c r="J179" s="183"/>
      <c r="K179" s="183"/>
      <c r="L179" s="183"/>
      <c r="M179" s="164">
        <v>2.4E-2</v>
      </c>
      <c r="O179" s="8"/>
      <c r="Q179" s="19"/>
      <c r="R179" s="151">
        <f>IF(M179&gt;0,SUM(L179+M179),"")</f>
        <v>2.4E-2</v>
      </c>
      <c r="T179" s="19"/>
      <c r="U179" s="229" t="s">
        <v>1166</v>
      </c>
      <c r="V179" s="229"/>
      <c r="W179" s="229"/>
      <c r="X179" s="24">
        <v>0.02</v>
      </c>
      <c r="Y179" s="156"/>
      <c r="Z179" s="157" t="str">
        <f>IF(Y179&gt;0,SUM(E181+Y179),"")</f>
        <v/>
      </c>
      <c r="AA179" s="19"/>
      <c r="AB179" s="19"/>
    </row>
    <row r="180" spans="1:28" ht="23.25" hidden="1" x14ac:dyDescent="0.25">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25" hidden="1" x14ac:dyDescent="0.25">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25" hidden="1" x14ac:dyDescent="0.25">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4.4999999999999998E-2</v>
      </c>
      <c r="D185" s="91" t="s">
        <v>2628</v>
      </c>
      <c r="E185" s="94">
        <f>+(C185*SUM(K20:K35))</f>
        <v>259427537.45999998</v>
      </c>
      <c r="F185" s="92"/>
      <c r="G185" s="93"/>
      <c r="H185" s="88"/>
      <c r="I185" s="90" t="s">
        <v>2627</v>
      </c>
      <c r="J185" s="158">
        <f>+SUM(M179:M183)</f>
        <v>2.4E-2</v>
      </c>
      <c r="K185" s="228" t="s">
        <v>2628</v>
      </c>
      <c r="L185" s="228"/>
      <c r="M185" s="94">
        <f>+J185*(SUM(K20:K35))</f>
        <v>138361353.31200001</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42510</v>
      </c>
      <c r="D193" s="5"/>
      <c r="E193" s="118">
        <v>588</v>
      </c>
      <c r="F193" s="5"/>
      <c r="G193" s="5"/>
      <c r="H193" s="139" t="s">
        <v>2700</v>
      </c>
      <c r="J193" s="5"/>
      <c r="K193" s="119">
        <v>41663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2702</v>
      </c>
      <c r="J211" s="27" t="s">
        <v>2622</v>
      </c>
      <c r="K211" s="140" t="s">
        <v>2702</v>
      </c>
      <c r="L211" s="21"/>
      <c r="M211" s="21"/>
      <c r="N211" s="21"/>
      <c r="O211" s="8"/>
    </row>
    <row r="212" spans="1:15" x14ac:dyDescent="0.25">
      <c r="A212" s="9"/>
      <c r="B212" s="27" t="s">
        <v>2619</v>
      </c>
      <c r="C212" s="139" t="s">
        <v>2704</v>
      </c>
      <c r="D212" s="21"/>
      <c r="G212" s="27" t="s">
        <v>2621</v>
      </c>
      <c r="H212" s="140" t="s">
        <v>2703</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idden="1" x14ac:dyDescent="0.25"/>
    <row r="216" spans="1:15" hidden="1" x14ac:dyDescent="0.25"/>
    <row r="217" spans="1:15" hidden="1" x14ac:dyDescent="0.25"/>
    <row r="218" spans="1:15" hidden="1" x14ac:dyDescent="0.25"/>
    <row r="219" spans="1:15" hidden="1" x14ac:dyDescent="0.25"/>
    <row r="220" spans="1:15" hidden="1" x14ac:dyDescent="0.25"/>
    <row r="221" spans="1:15" hidden="1" x14ac:dyDescent="0.25"/>
    <row r="222" spans="1:15" hidden="1" x14ac:dyDescent="0.25"/>
    <row r="223" spans="1:15" hidden="1" x14ac:dyDescent="0.25"/>
    <row r="224" spans="1:15" hidden="1" x14ac:dyDescent="0.25"/>
    <row r="225" hidden="1" x14ac:dyDescent="0.25"/>
    <row r="226" hidden="1" x14ac:dyDescent="0.25"/>
    <row r="227" hidden="1" x14ac:dyDescent="0.25"/>
    <row r="228" hidden="1" x14ac:dyDescent="0.25"/>
    <row r="229" hidden="1" x14ac:dyDescent="0.25"/>
    <row r="230" hidden="1" x14ac:dyDescent="0.25"/>
    <row r="231" hidden="1"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40 M126:M160 G114:G121 L106:L107 G126:J140 L83:L90 G48:G90 B83:B90 D145:D160 G145:J160 G141:G144 I141:J144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2020-12-22T18:27:47Z</cp:lastPrinted>
  <dcterms:created xsi:type="dcterms:W3CDTF">2020-10-14T21:57:42Z</dcterms:created>
  <dcterms:modified xsi:type="dcterms:W3CDTF">2021-01-04T19:24:50Z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