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B9B523AA-4B7A-489C-A080-9E58B6868BE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<sst xmlns="http://schemas.openxmlformats.org/spreadsheetml/2006/main" count="3179" uniqueCount="2730">
  <si>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</si>
  <si>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</si>
  <si>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</si>
  <si>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</si>
  <si>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</si>
  <si>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</si>
  <si>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</si>
  <si>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</si>
  <si>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</si>
  <si>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</si>
  <si>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</si>
  <si>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</si>
  <si>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</si>
  <si>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</si>
  <si>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</si>
  <si>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</si>
  <si>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</si>
  <si>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</si>
  <si>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</si>
  <si>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</si>
  <si>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</si>
  <si>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</si>
  <si>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</si>
  <si>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</si>
  <si>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</si>
  <si>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</si>
  <si>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</si>
  <si>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</si>
  <si>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</si>
  <si>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</si>
  <si>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</si>
  <si>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</si>
  <si>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</si>
  <si>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</si>
  <si>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</si>
  <si>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</si>
  <si>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</si>
  <si>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</si>
  <si>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</si>
  <si>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</si>
  <si>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</si>
  <si>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</si>
  <si>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</si>
  <si>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</si>
  <si>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</si>
  <si>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</si>
  <si>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</si>
  <si>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</si>
  <si>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</si>
  <si>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</si>
  <si>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</si>
  <si>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</si>
  <si>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</si>
  <si>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</si>
  <si>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</si>
  <si>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</si>
  <si>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</si>
  <si>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</si>
  <si>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</si>
  <si>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</si>
  <si>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</si>
  <si>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</si>
  <si>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</si>
  <si>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</si>
  <si>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</si>
  <si>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</si>
  <si>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</si>
  <si>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</si>
  <si>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</si>
  <si>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</si>
  <si>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</si>
  <si>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</si>
  <si>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</si>
  <si>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</si>
  <si>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</si>
  <si>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</si>
  <si>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</si>
  <si>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</si>
  <si>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</si>
  <si>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</si>
  <si>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</si>
  <si>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</si>
  <si>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</si>
  <si>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</si>
  <si>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</si>
  <si>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</si>
  <si>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</si>
  <si>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</si>
  <si>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</si>
  <si>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</si>
  <si>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</si>
  <si>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</si>
  <si>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</si>
  <si>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</si>
  <si>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</si>
  <si>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</si>
  <si>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</si>
  <si>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</si>
  <si>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</si>
  <si>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</si>
  <si>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</si>
  <si>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</si>
  <si>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</si>
  <si>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</si>
  <si>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</si>
  <si>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</si>
  <si>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</si>
  <si>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</si>
  <si>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</si>
  <si>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</si>
  <si>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</si>
  <si>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</si>
  <si>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</si>
  <si>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</si>
  <si>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</si>
  <si>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</si>
  <si>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</si>
  <si>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</si>
  <si>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</si>
  <si>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</si>
  <si>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</si>
  <si>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</si>
  <si>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</si>
  <si>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</si>
  <si>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</si>
  <si>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</si>
  <si>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</si>
  <si>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</si>
  <si>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</si>
  <si>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</si>
  <si>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</si>
  <si>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</si>
  <si>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</si>
  <si>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</si>
  <si>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</si>
  <si>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</si>
  <si>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</si>
  <si>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</si>
  <si>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</si>
  <si>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</si>
  <si>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</si>
  <si>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</si>
  <si>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</si>
  <si>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</si>
  <si>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</si>
  <si>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</si>
  <si>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</si>
  <si>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</si>
  <si>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</si>
  <si>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</si>
  <si>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</si>
  <si>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</si>
  <si>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</si>
  <si>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</si>
  <si>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</si>
  <si>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</si>
  <si>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</si>
  <si>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</si>
  <si>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</si>
  <si>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</si>
  <si>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</si>
  <si>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</si>
  <si>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</si>
  <si>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</si>
  <si>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</si>
  <si>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</si>
  <si>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</si>
  <si>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</si>
  <si>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</si>
  <si>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</si>
  <si>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</si>
  <si>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</si>
  <si>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</si>
  <si>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</si>
  <si>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</si>
  <si>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</si>
  <si>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</si>
  <si>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</si>
  <si>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</si>
  <si>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</si>
  <si>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</si>
  <si>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</si>
  <si>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</si>
  <si>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</si>
  <si>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</si>
  <si>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</si>
  <si>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</si>
  <si>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</si>
  <si>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</si>
  <si>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</si>
  <si>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</si>
  <si>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</si>
  <si>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</si>
  <si>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</si>
  <si>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</si>
  <si>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</si>
  <si>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</si>
  <si>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</si>
  <si>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</si>
  <si>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</si>
  <si>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</si>
  <si>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</si>
  <si>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</si>
  <si>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</si>
  <si>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</si>
  <si>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</si>
  <si>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</si>
  <si>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</si>
  <si>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</si>
  <si>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</si>
  <si>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</si>
  <si>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</si>
  <si>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</si>
  <si>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</si>
  <si>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</si>
  <si>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</si>
  <si>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</si>
  <si>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</si>
  <si>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</si>
  <si>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</si>
  <si>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</si>
  <si>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</si>
  <si>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</si>
  <si>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</si>
  <si>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</si>
  <si>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</si>
  <si>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</si>
  <si>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</si>
  <si>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</si>
  <si>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</si>
  <si>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</si>
  <si>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</si>
  <si>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</si>
  <si>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</si>
  <si>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</si>
  <si>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</si>
  <si>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</si>
  <si>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</si>
  <si>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</si>
  <si>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</si>
  <si>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</si>
  <si>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</si>
  <si>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</si>
  <si>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</si>
  <si>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</si>
  <si>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</si>
  <si>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</si>
  <si>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</si>
  <si>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</si>
  <si>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</si>
  <si>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</si>
  <si>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</si>
  <si>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</si>
  <si>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</si>
  <si>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</si>
  <si>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</si>
  <si>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</si>
  <si>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</si>
  <si>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</si>
  <si>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</si>
  <si>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</si>
  <si>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</si>
  <si>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</si>
  <si>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</si>
  <si>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</si>
  <si>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</si>
  <si>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</si>
  <si>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</si>
  <si>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</si>
  <si>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</si>
  <si>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</si>
  <si>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</si>
  <si>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</si>
  <si>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</si>
  <si>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</si>
  <si>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</si>
  <si>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</si>
  <si>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</si>
  <si>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</si>
  <si>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</si>
  <si>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</si>
  <si>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</si>
  <si>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</si>
  <si>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</si>
  <si>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</si>
  <si>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</si>
  <si>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</si>
  <si>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</si>
  <si>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</si>
  <si>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</si>
  <si>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</si>
  <si>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</si>
  <si>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</si>
  <si>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</si>
  <si>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</si>
  <si>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</si>
  <si>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</si>
  <si>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</si>
  <si>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</si>
  <si>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</si>
  <si>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</si>
  <si>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</si>
  <si>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</si>
  <si>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</si>
  <si>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</si>
  <si>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</si>
  <si>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</si>
  <si>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</si>
  <si>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</si>
  <si>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</si>
  <si>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</si>
  <si>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</si>
  <si>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</si>
  <si>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</si>
  <si>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</si>
  <si>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</si>
  <si>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</si>
  <si>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</si>
  <si>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</si>
  <si>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</si>
  <si>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</si>
  <si>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</si>
  <si>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</si>
  <si>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</si>
  <si>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</si>
  <si>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</si>
  <si>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</si>
  <si>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</si>
  <si>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</si>
  <si>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</si>
  <si>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</si>
  <si>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</si>
  <si>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</si>
  <si>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</si>
  <si>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</si>
  <si>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</si>
  <si>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</si>
  <si>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</si>
  <si>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</si>
  <si>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</si>
  <si>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</si>
  <si>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</si>
  <si>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</si>
  <si>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</si>
  <si>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</si>
  <si>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</si>
  <si>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</si>
  <si>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</si>
  <si>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</si>
  <si>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</si>
  <si>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</si>
  <si>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</si>
  <si>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</si>
  <si>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</si>
  <si>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</si>
  <si>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</si>
  <si>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</si>
  <si>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</si>
  <si>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</si>
  <si>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</si>
  <si>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</si>
  <si>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</si>
  <si>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</si>
  <si>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</si>
  <si>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</si>
  <si>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</si>
  <si>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</si>
  <si>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</si>
  <si>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</si>
  <si>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</si>
  <si>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</si>
  <si>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</si>
  <si>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</si>
  <si>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</si>
  <si>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</si>
  <si>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</si>
  <si>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</si>
  <si>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</si>
  <si>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</si>
  <si>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</si>
  <si>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</si>
  <si>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</si>
  <si>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</si>
  <si>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</si>
  <si>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</si>
  <si>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</si>
  <si>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</si>
  <si>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</si>
  <si>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</si>
  <si>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</si>
  <si>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</si>
  <si>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</si>
  <si>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</si>
  <si>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</si>
  <si>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</si>
  <si>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</si>
  <si>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</si>
  <si>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</si>
  <si>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</si>
  <si>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</si>
  <si>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</si>
  <si>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</si>
  <si>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</si>
  <si>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</si>
  <si>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</si>
  <si>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</si>
  <si>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</si>
  <si>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</si>
  <si>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</si>
  <si>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</si>
  <si>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</si>
  <si>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</si>
  <si>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</si>
  <si>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</si>
  <si>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</si>
  <si>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</si>
  <si>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</si>
  <si>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</si>
  <si>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</si>
  <si>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</si>
  <si>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</si>
  <si>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</si>
  <si>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</si>
  <si>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</si>
  <si>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</si>
  <si>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</si>
  <si>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</si>
  <si>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</si>
  <si>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</si>
  <si>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</si>
  <si>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</si>
  <si>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</si>
  <si>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</si>
  <si>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</si>
  <si>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</si>
  <si>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</si>
  <si>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</si>
  <si>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</si>
  <si>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</si>
  <si>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</si>
  <si>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</si>
  <si>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</si>
  <si>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</si>
  <si>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</si>
  <si>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</si>
  <si>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</si>
  <si>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</si>
  <si>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</si>
  <si>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</si>
  <si>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</si>
  <si>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</si>
  <si>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</si>
  <si>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</si>
  <si>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</si>
  <si>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</si>
  <si>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</si>
  <si>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</si>
  <si>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</si>
  <si>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</si>
  <si>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</si>
  <si>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</si>
  <si>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</si>
  <si>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</si>
  <si>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</si>
  <si>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</si>
  <si>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</si>
  <si>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</si>
  <si>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</si>
  <si>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</si>
  <si>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</si>
  <si>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</si>
  <si>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</si>
  <si>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</si>
  <si>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</si>
  <si>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</si>
  <si>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</si>
  <si>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</si>
  <si>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</si>
  <si>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</si>
  <si>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</si>
  <si>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</si>
  <si>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</si>
  <si>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</si>
  <si>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</si>
  <si>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</si>
  <si>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</si>
  <si>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</si>
  <si>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</si>
  <si>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</si>
  <si>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</si>
  <si>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</si>
  <si>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</si>
  <si>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</si>
  <si>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</si>
  <si>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</si>
  <si>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</si>
  <si>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</si>
  <si>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</si>
  <si>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</si>
  <si>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</si>
  <si>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</si>
  <si>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</si>
  <si>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</si>
  <si>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</si>
  <si>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</si>
  <si>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</si>
  <si>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</si>
  <si>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</si>
  <si>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</si>
  <si>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</si>
  <si>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</si>
  <si>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</si>
  <si>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</si>
  <si>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</si>
  <si>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</si>
  <si>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</si>
  <si>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</si>
  <si>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</si>
  <si>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</si>
  <si>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</si>
  <si>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</si>
  <si>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</si>
  <si>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</si>
  <si>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</si>
  <si>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</si>
  <si>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</si>
  <si>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</si>
  <si>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</si>
  <si>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</si>
  <si>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</si>
  <si>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</si>
  <si>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</si>
  <si>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</si>
  <si>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</si>
  <si>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</si>
  <si>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</si>
  <si>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</si>
  <si>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</si>
  <si>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</si>
  <si>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</si>
  <si>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</si>
  <si>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</si>
  <si>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</si>
  <si>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</si>
  <si>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</si>
  <si>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</si>
  <si>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</si>
  <si>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</si>
  <si>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</si>
  <si>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</si>
  <si>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</si>
  <si>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</si>
  <si>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</si>
  <si>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</si>
  <si>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</si>
  <si>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</si>
  <si>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</si>
  <si>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</si>
  <si>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</si>
  <si>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</si>
  <si>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</si>
  <si>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</si>
  <si>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</si>
  <si>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</si>
  <si>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</si>
  <si>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</si>
  <si>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</si>
  <si>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</si>
  <si>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</si>
  <si>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</si>
  <si>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</si>
  <si>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</si>
  <si>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</si>
  <si>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</si>
  <si>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</si>
  <si>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</si>
  <si>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</si>
  <si>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</si>
  <si>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</si>
  <si>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</si>
  <si>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</si>
  <si>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</si>
  <si>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</si>
  <si>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</si>
  <si>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</si>
  <si>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</si>
  <si>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</si>
  <si>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</si>
  <si>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</si>
  <si>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</si>
  <si>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</si>
  <si>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</si>
  <si>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</si>
  <si>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</si>
  <si>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</si>
  <si>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</si>
  <si>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</si>
  <si>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</si>
  <si>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</si>
  <si>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</si>
  <si>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</si>
  <si>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</si>
  <si>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</si>
  <si>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</si>
  <si>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</si>
  <si>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</si>
  <si>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</si>
  <si>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</si>
  <si>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</si>
  <si>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</si>
  <si>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</si>
  <si>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</si>
  <si>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</si>
  <si>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</si>
  <si>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</si>
  <si>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</si>
  <si>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</si>
  <si>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</si>
  <si>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</si>
  <si>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</si>
  <si>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</si>
  <si>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</si>
  <si>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</si>
  <si>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</si>
  <si>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</si>
  <si>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</si>
  <si>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</si>
  <si>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</si>
  <si>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</si>
  <si>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</si>
  <si>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</si>
  <si>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</si>
  <si>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</si>
  <si>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</si>
  <si>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</si>
  <si>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</si>
  <si>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</si>
  <si>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</si>
  <si>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</si>
  <si>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</si>
  <si>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</si>
  <si>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</si>
  <si>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</si>
  <si>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</si>
  <si>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</si>
  <si>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</si>
  <si>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</si>
  <si>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</si>
  <si>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</si>
  <si>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</si>
  <si>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</si>
  <si>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</si>
  <si>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</si>
  <si>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</si>
  <si>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</si>
  <si>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</si>
  <si>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</si>
  <si>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</si>
  <si>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</si>
  <si>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</si>
  <si>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</si>
  <si>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</si>
  <si>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</si>
  <si>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</si>
  <si>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</si>
  <si>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</si>
  <si>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</si>
  <si>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</si>
  <si>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</si>
  <si>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</si>
  <si>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</si>
  <si>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</si>
  <si>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</si>
  <si>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</si>
  <si>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</si>
  <si>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</si>
  <si>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</si>
  <si>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</si>
  <si>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</si>
  <si>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</si>
  <si>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</si>
  <si>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</si>
  <si>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</si>
  <si>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</si>
  <si>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</si>
  <si>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</si>
  <si>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</si>
  <si>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</si>
  <si>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</si>
  <si>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</si>
  <si>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</si>
  <si>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</si>
  <si>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</si>
  <si>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</si>
  <si>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</si>
  <si>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</si>
  <si>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</si>
  <si>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</si>
  <si>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</si>
  <si>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</si>
  <si>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</si>
  <si>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</si>
  <si>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</si>
  <si>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</si>
  <si>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</si>
  <si>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</si>
  <si>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</si>
  <si>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</si>
  <si>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</si>
  <si>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</si>
  <si>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</si>
  <si>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</si>
  <si>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</si>
  <si>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</si>
  <si>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</si>
  <si>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</si>
  <si>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</si>
  <si>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</si>
  <si>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</si>
  <si>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</si>
  <si>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</si>
  <si>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</si>
  <si>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</si>
  <si>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</si>
  <si>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</si>
  <si>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</si>
  <si>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</si>
  <si>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</si>
  <si>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</si>
  <si>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</si>
  <si>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</si>
  <si>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</si>
  <si>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</si>
  <si>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</si>
  <si>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</si>
  <si>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</si>
  <si>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</si>
  <si>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</si>
  <si>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</si>
  <si>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</si>
  <si>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</si>
  <si>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</si>
  <si>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</si>
  <si>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</si>
  <si>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</si>
  <si>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</si>
  <si>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</si>
  <si>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</si>
  <si>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</si>
  <si>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</si>
  <si>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</si>
  <si>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</si>
  <si>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</si>
  <si>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</si>
  <si>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</si>
  <si>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</si>
  <si>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</si>
  <si>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</si>
  <si>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</si>
  <si>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</si>
  <si>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</si>
  <si>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</si>
  <si>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</si>
  <si>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</si>
  <si>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</si>
  <si>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</si>
  <si>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</si>
  <si>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</si>
  <si>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</si>
  <si>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</si>
  <si>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</si>
  <si>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</si>
  <si>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</si>
  <si>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</si>
  <si>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</si>
  <si>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</si>
  <si>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</si>
  <si>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</si>
  <si>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</si>
  <si>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</si>
  <si>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</si>
  <si>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</si>
  <si>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</si>
  <si>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</si>
  <si>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</si>
  <si>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</si>
  <si>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</si>
  <si>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</si>
  <si>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</si>
  <si>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</si>
  <si>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</si>
  <si>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</si>
  <si>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</si>
  <si>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</si>
  <si>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</si>
  <si>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</si>
  <si>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</si>
  <si>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</si>
  <si>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</si>
  <si>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</si>
  <si>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</si>
  <si>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</si>
  <si>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</si>
  <si>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</si>
  <si>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</si>
  <si>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</si>
  <si>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</si>
  <si>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</si>
  <si>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</si>
  <si>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</si>
  <si>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</si>
  <si>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</si>
  <si>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</si>
  <si>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</si>
  <si>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</si>
  <si>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</si>
  <si>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</si>
  <si>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</si>
  <si>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</si>
  <si>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</si>
  <si>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</si>
  <si>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</si>
  <si>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</si>
  <si>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</si>
  <si>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</si>
  <si>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</si>
  <si>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</si>
  <si>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</si>
  <si>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</si>
  <si>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</si>
  <si>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</si>
  <si>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</si>
  <si>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</si>
  <si>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</si>
  <si>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</si>
  <si>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</si>
  <si>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</si>
  <si>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</si>
  <si>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</si>
  <si>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</si>
  <si>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</si>
  <si>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</si>
  <si>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</si>
  <si>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</si>
  <si>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</si>
  <si>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</si>
  <si>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</si>
  <si>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</si>
  <si>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</si>
  <si>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</si>
  <si>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</si>
  <si>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</si>
  <si>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</si>
  <si>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</si>
  <si>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</si>
  <si>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</si>
  <si>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</si>
  <si>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</si>
  <si>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</si>
  <si>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</si>
  <si>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</si>
  <si>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</si>
  <si>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</si>
  <si>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</si>
  <si>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</si>
  <si>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</si>
  <si>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</si>
  <si>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</si>
  <si>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</si>
  <si>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</si>
  <si>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</si>
  <si>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</si>
  <si>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</si>
  <si>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</si>
  <si>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</si>
  <si>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</si>
  <si>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</si>
  <si>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</si>
  <si>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</si>
  <si>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</si>
  <si>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</si>
  <si>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</si>
  <si>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</si>
  <si>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</si>
  <si>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</si>
  <si>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</si>
  <si>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</si>
  <si>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</si>
  <si>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</si>
  <si>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</si>
  <si>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</si>
  <si>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</si>
  <si>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</si>
  <si>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</si>
  <si>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</si>
  <si>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</si>
  <si>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</si>
  <si>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</si>
  <si>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</si>
  <si>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</si>
  <si>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</si>
  <si>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</si>
  <si>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</si>
  <si>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</si>
  <si>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</si>
  <si>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</si>
  <si>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</si>
  <si>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</si>
  <si>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</si>
  <si>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</si>
  <si>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</si>
  <si>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</si>
  <si>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</si>
  <si>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</si>
  <si>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</si>
  <si>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</si>
  <si>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</si>
  <si>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</si>
  <si>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</si>
  <si>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</si>
  <si>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</si>
  <si>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</si>
  <si>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</si>
  <si>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</si>
  <si>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</si>
  <si>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</si>
  <si>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</si>
  <si>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</si>
  <si>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</si>
  <si>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</si>
  <si>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</si>
  <si>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</si>
  <si>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</si>
  <si>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</si>
  <si>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</si>
  <si>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</si>
  <si>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</si>
  <si>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</si>
  <si>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</si>
  <si>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</si>
  <si>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</si>
  <si>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</si>
  <si>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</si>
  <si>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</si>
  <si>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</si>
  <si>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</si>
  <si>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</si>
  <si>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</si>
  <si>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</si>
  <si>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</si>
  <si>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</si>
  <si>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</si>
  <si>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</si>
  <si>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</si>
  <si>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</si>
  <si>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</si>
  <si>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</si>
  <si>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</si>
  <si>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</si>
  <si>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</si>
  <si>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</si>
  <si>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</si>
  <si>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</si>
  <si>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</si>
  <si>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</si>
  <si>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</si>
  <si>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</si>
  <si>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</si>
  <si>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</si>
  <si>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</si>
  <si>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</si>
  <si>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</si>
  <si>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</si>
  <si>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</si>
  <si>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</si>
  <si>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</si>
  <si>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</si>
  <si>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</si>
  <si>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</si>
  <si>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</si>
  <si>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</si>
  <si>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</si>
  <si>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</si>
  <si>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</si>
  <si>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</si>
  <si>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</si>
  <si>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</si>
  <si>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</si>
  <si>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</si>
  <si>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</si>
  <si>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</si>
  <si>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</si>
  <si>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</si>
  <si>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</si>
  <si>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</si>
  <si>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</si>
  <si>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</si>
  <si>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</si>
  <si>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</si>
  <si>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</si>
  <si>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</si>
  <si>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</si>
  <si>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</si>
  <si>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</si>
  <si>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</si>
  <si>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</si>
  <si>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</si>
  <si>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</si>
  <si>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</si>
  <si>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</si>
  <si>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</si>
  <si>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</si>
  <si>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</si>
  <si>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</si>
  <si>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</si>
  <si>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</si>
  <si>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</si>
  <si>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</si>
  <si>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</si>
  <si>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</si>
  <si>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</si>
  <si>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</si>
  <si>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</si>
  <si>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</si>
  <si>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</si>
  <si>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</si>
  <si>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</si>
  <si>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</si>
  <si>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</si>
  <si>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</si>
  <si>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</si>
  <si>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</si>
  <si>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</si>
  <si>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</si>
  <si>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</si>
  <si>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</si>
  <si>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</si>
  <si>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</si>
  <si>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</si>
  <si>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</si>
  <si>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</si>
  <si>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</si>
  <si>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</si>
  <si>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</si>
  <si>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</si>
  <si>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</si>
  <si>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</si>
  <si>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</si>
  <si>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</si>
  <si>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</si>
  <si>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</si>
  <si>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</si>
  <si>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</si>
  <si>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</si>
  <si>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</si>
  <si>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</si>
  <si>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</si>
  <si>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</si>
  <si>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</si>
  <si>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</si>
  <si>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</si>
  <si>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</si>
  <si>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</si>
  <si>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</si>
  <si>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</si>
  <si>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</si>
  <si>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</si>
  <si>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</si>
  <si>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</si>
  <si>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</si>
  <si>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</si>
  <si>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</si>
  <si>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</si>
  <si>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</si>
  <si>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</si>
  <si>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</si>
  <si>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</si>
  <si>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</si>
  <si>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</si>
  <si>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</si>
  <si>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</si>
  <si>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</si>
  <si>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</si>
  <si>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</si>
  <si>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</si>
  <si>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</si>
  <si>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</si>
  <si>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</si>
  <si>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</si>
  <si>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</si>
  <si>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</si>
  <si>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</si>
  <si>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</si>
  <si>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</si>
  <si>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</si>
  <si>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</si>
  <si>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</si>
  <si>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</si>
  <si>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</si>
  <si>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</si>
  <si>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</si>
  <si>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</si>
  <si>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</si>
  <si>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</si>
  <si>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</si>
  <si>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</si>
  <si>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</si>
  <si>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</si>
  <si>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</si>
  <si>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</si>
  <si>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</si>
  <si>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</si>
  <si>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</si>
  <si>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</si>
  <si>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</si>
  <si>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</si>
  <si>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</si>
  <si>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</si>
  <si>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</si>
  <si>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</si>
  <si>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</si>
  <si>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</si>
  <si>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</si>
  <si>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</si>
  <si>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</si>
  <si>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</si>
  <si>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</si>
  <si>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</si>
  <si>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</si>
  <si>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</si>
  <si>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</si>
  <si>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</si>
  <si>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</si>
  <si>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</si>
  <si>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</si>
  <si>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</si>
  <si>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</si>
  <si>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</si>
  <si>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</si>
  <si>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</si>
  <si>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</si>
  <si>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</si>
  <si>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</si>
  <si>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</si>
  <si>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</si>
  <si>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</si>
  <si>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</si>
  <si>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</si>
  <si>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</si>
  <si>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</si>
  <si>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</si>
  <si>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</si>
  <si>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</si>
  <si>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</si>
  <si>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</si>
  <si>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</si>
  <si>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</si>
  <si>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</si>
  <si>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</si>
  <si>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</si>
  <si>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</si>
  <si>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</si>
  <si>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</si>
  <si>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</si>
  <si>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</si>
  <si>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</si>
  <si>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</si>
  <si>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</si>
  <si>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</si>
  <si>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</si>
  <si>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</si>
  <si>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</si>
  <si>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</si>
  <si>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</si>
  <si>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</si>
  <si>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</si>
  <si>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</si>
  <si>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</si>
  <si>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</si>
  <si>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</si>
  <si>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</si>
  <si>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</si>
  <si>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</si>
  <si>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</si>
  <si>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</si>
  <si>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</si>
  <si>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</si>
  <si>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</si>
  <si>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</si>
  <si>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</si>
  <si>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</si>
  <si>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</si>
  <si>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</si>
  <si>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</si>
  <si>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</si>
  <si>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</si>
  <si>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</si>
  <si>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</si>
  <si>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</si>
  <si>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</si>
  <si>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</si>
  <si>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</si>
  <si>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</si>
  <si>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</si>
  <si>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</si>
  <si>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</si>
  <si>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</si>
  <si>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</si>
  <si>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</si>
  <si>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</si>
  <si>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</si>
  <si>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</si>
  <si>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</si>
  <si>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</si>
  <si>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</si>
  <si>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</si>
  <si>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</si>
  <si>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</si>
  <si>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</si>
  <si>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</si>
  <si>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</si>
  <si>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</si>
  <si>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</si>
  <si>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</si>
  <si>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</si>
  <si>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</si>
  <si>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</si>
  <si>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</si>
  <si>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</si>
  <si>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</si>
  <si>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</si>
  <si>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</si>
  <si>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</si>
  <si>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</si>
  <si>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</si>
  <si>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</si>
  <si>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</si>
  <si>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</si>
  <si>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</si>
  <si>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</si>
  <si>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</si>
  <si>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</si>
  <si>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</si>
  <si>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</si>
  <si>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</si>
  <si>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</si>
  <si>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</si>
  <si>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</si>
  <si>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</si>
  <si>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</si>
  <si>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</si>
  <si>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</si>
  <si>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</si>
  <si>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</si>
  <si>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</si>
  <si>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</si>
  <si>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</si>
  <si>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</si>
  <si>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</si>
  <si>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</si>
  <si>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</si>
  <si>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</si>
  <si>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</si>
  <si>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</si>
  <si>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</si>
  <si>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</si>
  <si>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</si>
  <si>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</si>
  <si>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</si>
  <si>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</si>
  <si>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</si>
  <si>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</si>
  <si>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</si>
  <si>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</si>
  <si>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</si>
  <si>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</si>
  <si>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</si>
  <si>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</si>
  <si>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</si>
  <si>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</si>
  <si>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</si>
  <si>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</si>
  <si>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</si>
  <si>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</si>
  <si>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</si>
  <si>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</si>
  <si>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</si>
  <si>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</si>
  <si>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</si>
  <si>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</si>
  <si>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</si>
  <si>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</si>
  <si>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</si>
  <si>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</si>
  <si>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</si>
  <si>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</si>
  <si>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</si>
  <si>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</si>
  <si>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</si>
  <si>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</si>
  <si>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</si>
  <si>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</si>
  <si>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</si>
  <si>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</si>
  <si>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</si>
  <si>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</si>
  <si>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</si>
  <si>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</si>
  <si>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</si>
  <si>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</si>
  <si>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</si>
  <si>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</si>
  <si>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</si>
  <si>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</si>
  <si>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</si>
  <si>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</si>
  <si>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</si>
  <si>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</si>
  <si>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</si>
  <si>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</si>
  <si>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</si>
  <si>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</si>
  <si>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</si>
  <si>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</si>
  <si>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</si>
  <si>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</si>
  <si>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</si>
  <si>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</si>
  <si>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</si>
  <si>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</si>
  <si>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</si>
  <si>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</si>
  <si>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</si>
  <si>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</si>
  <si>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</si>
  <si>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</si>
  <si>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</si>
  <si>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</si>
  <si>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</si>
  <si>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</si>
  <si>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</si>
  <si>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</si>
  <si>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</si>
  <si>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</si>
  <si>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</si>
  <si>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</si>
  <si>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</si>
  <si>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</si>
  <si>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</si>
  <si>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</si>
  <si>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</si>
  <si>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</si>
  <si>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</si>
  <si>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</si>
  <si>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</si>
  <si>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</si>
  <si>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</si>
  <si>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</si>
  <si>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</si>
  <si>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</si>
  <si>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</si>
  <si>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</si>
  <si>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</si>
  <si>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</si>
  <si>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</si>
  <si>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</si>
  <si>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</si>
  <si>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</si>
  <si>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</si>
  <si>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</si>
  <si>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</si>
  <si>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</si>
  <si>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</si>
  <si>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</si>
  <si>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</si>
  <si>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</si>
  <si>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</si>
  <si>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</si>
  <si>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</si>
  <si>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</si>
  <si>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</si>
  <si>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</si>
  <si>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</si>
  <si>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</si>
  <si>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</si>
  <si>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</si>
  <si>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</si>
  <si>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</si>
  <si>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</si>
  <si>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</si>
  <si>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</si>
  <si>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</si>
  <si>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</si>
  <si>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</si>
  <si>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</si>
  <si>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</si>
  <si>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</si>
  <si>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</si>
  <si>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</si>
  <si>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</si>
  <si>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</si>
  <si>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</si>
  <si>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</si>
  <si>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</si>
  <si>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</si>
  <si>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</si>
  <si>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</si>
  <si>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</si>
  <si>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</si>
  <si>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</si>
  <si>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</si>
  <si>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</si>
  <si>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</si>
  <si>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</si>
  <si>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</si>
  <si>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</si>
  <si>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</si>
  <si>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</si>
  <si>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</si>
  <si>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</si>
  <si>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</si>
  <si>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</si>
  <si>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</si>
  <si>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</si>
  <si>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</si>
  <si>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</si>
  <si>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</si>
  <si>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</si>
  <si>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</si>
  <si>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</si>
  <si>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</si>
  <si>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</si>
  <si>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</si>
  <si>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</si>
  <si>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</si>
  <si>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</si>
  <si>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</si>
  <si>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</si>
  <si>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</si>
  <si>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</si>
  <si>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</si>
  <si>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</si>
  <si>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</si>
  <si>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</si>
  <si>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</si>
  <si>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</si>
  <si>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</si>
  <si>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</si>
  <si>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</si>
  <si>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</si>
  <si>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</si>
  <si>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</si>
  <si>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</si>
  <si>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</si>
  <si>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</si>
  <si>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</si>
  <si>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</si>
  <si>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</si>
  <si>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</si>
  <si>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</si>
  <si>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</si>
  <si>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</si>
  <si>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</si>
  <si>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</si>
  <si>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</si>
  <si>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</si>
  <si>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</si>
  <si>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</si>
  <si>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</si>
  <si>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</si>
  <si>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</si>
  <si>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</si>
  <si>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</si>
  <si>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</si>
  <si>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</si>
  <si>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</si>
  <si>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</si>
  <si>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</si>
  <si>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</si>
  <si>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</si>
  <si>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</si>
  <si>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</si>
  <si>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</si>
  <si>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</si>
  <si>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</si>
  <si>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</si>
  <si>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</si>
  <si>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</si>
  <si>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</si>
  <si>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</si>
  <si>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</si>
  <si>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</si>
  <si>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</si>
  <si>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</si>
  <si>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</si>
  <si>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</si>
  <si>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</si>
  <si>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</si>
  <si>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</si>
  <si>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</si>
  <si>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</si>
  <si>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</si>
  <si>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</si>
  <si>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</si>
  <si>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</si>
  <si>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</si>
  <si>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</si>
  <si>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</si>
  <si>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</si>
  <si>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</si>
  <si>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</si>
  <si>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</si>
  <si>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</si>
  <si>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</si>
  <si>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</si>
  <si>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</si>
  <si>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</si>
  <si>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</si>
  <si>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</si>
  <si>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</si>
  <si>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</si>
  <si>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</si>
  <si>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</si>
  <si>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</si>
  <si>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</si>
  <si>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</si>
  <si>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</si>
  <si>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</si>
  <si>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</si>
  <si>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</si>
  <si>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</si>
  <si>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</si>
  <si>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</si>
  <si>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</si>
  <si>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</si>
  <si>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</si>
  <si>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</si>
  <si>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</si>
  <si>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</si>
  <si>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</si>
  <si>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</si>
  <si>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</si>
  <si>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</si>
  <si>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</si>
  <si>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</si>
  <si>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</si>
  <si>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</si>
  <si>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</si>
  <si>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</si>
  <si>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</si>
  <si>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</si>
  <si>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</si>
  <si>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</si>
  <si>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</si>
  <si>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</si>
  <si>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</si>
  <si>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</si>
  <si>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</si>
  <si>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</si>
  <si>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</si>
  <si>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</si>
  <si>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</si>
  <si>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</si>
  <si>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</si>
  <si>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</si>
  <si>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</si>
  <si>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</si>
  <si>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</si>
  <si>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</si>
  <si>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</si>
  <si>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</si>
  <si>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</si>
  <si>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</si>
  <si>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</si>
  <si>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</si>
  <si>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</si>
  <si>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</si>
  <si>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</si>
  <si>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</si>
  <si>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</si>
  <si>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</si>
  <si>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</si>
  <si>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</si>
  <si>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</si>
  <si>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</si>
  <si>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</si>
  <si>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</si>
  <si>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</si>
  <si>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</si>
  <si>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</si>
  <si>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</si>
  <si>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</si>
  <si>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</si>
  <si>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</si>
  <si>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</si>
  <si>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</si>
  <si>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</si>
  <si>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</si>
  <si>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</si>
  <si>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</si>
  <si>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</si>
  <si>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</si>
  <si>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</si>
  <si>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</si>
  <si>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</si>
  <si>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</si>
  <si>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</si>
  <si>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</si>
  <si>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</si>
  <si>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</si>
  <si>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</si>
  <si>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</si>
  <si>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</si>
  <si>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</si>
  <si>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</si>
  <si>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</si>
  <si>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</si>
  <si>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</si>
  <si>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</si>
  <si>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</si>
  <si>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</si>
  <si>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</si>
  <si>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</si>
  <si>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</si>
  <si>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</si>
  <si>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</si>
  <si>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</si>
  <si>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</si>
  <si>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</si>
  <si>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</si>
  <si>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</si>
  <si>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</si>
  <si>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</si>
  <si>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</si>
  <si>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</si>
  <si>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</si>
  <si>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</si>
  <si>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</si>
  <si>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</si>
  <si>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</si>
  <si>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</si>
  <si>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</si>
  <si>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</si>
  <si>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</si>
  <si>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</si>
  <si>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</si>
  <si>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</si>
  <si>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</si>
  <si>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</si>
  <si>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</si>
  <si>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</si>
  <si>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</si>
  <si>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</si>
  <si>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</si>
  <si>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</si>
  <si>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</si>
  <si>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</si>
  <si>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</si>
  <si>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</si>
  <si>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</si>
  <si>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</si>
  <si>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</si>
  <si>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</si>
  <si>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</si>
  <si>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</si>
  <si>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</si>
  <si>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</si>
  <si>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</si>
  <si>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</si>
  <si>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</si>
  <si>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</si>
  <si>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</si>
  <si>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</si>
  <si>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</si>
  <si>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</si>
  <si>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</si>
  <si>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</si>
  <si>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</si>
  <si>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</si>
  <si>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</si>
  <si>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</si>
  <si>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</si>
  <si>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</si>
  <si>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</si>
  <si>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</si>
  <si>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</si>
  <si>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</si>
  <si>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</si>
  <si>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</si>
  <si>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</si>
  <si>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</si>
  <si>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</si>
  <si>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</si>
  <si>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</si>
  <si>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</si>
  <si>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</si>
  <si>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</si>
  <si>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</si>
  <si>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</si>
  <si>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</si>
  <si>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</si>
  <si>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</si>
  <si>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</si>
  <si>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</si>
  <si>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</si>
  <si>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</si>
  <si>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</si>
  <si>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</si>
  <si>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</si>
  <si>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</si>
  <si>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</si>
  <si>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</si>
  <si>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</si>
  <si>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</si>
  <si>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</si>
  <si>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</si>
  <si>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</si>
  <si>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</si>
  <si>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</si>
  <si>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</si>
  <si>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</si>
  <si>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</si>
  <si>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</si>
  <si>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</si>
  <si>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</si>
  <si>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</si>
  <si>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</si>
  <si>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</si>
  <si>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</si>
  <si>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</si>
  <si>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</si>
  <si>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</si>
  <si>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</si>
  <si>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</si>
  <si>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</si>
  <si>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</si>
  <si>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</si>
  <si>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</si>
  <si>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</si>
  <si>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</si>
  <si>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</si>
  <si>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</si>
  <si>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</si>
  <si>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</si>
  <si>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</si>
  <si>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</si>
  <si>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</si>
  <si>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</si>
  <si>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</si>
  <si>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</si>
  <si>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</si>
  <si>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</si>
  <si>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</si>
  <si>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</si>
  <si>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</si>
  <si>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</si>
  <si>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</si>
  <si>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</si>
  <si>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</si>
  <si>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</si>
  <si>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</si>
  <si>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</si>
  <si>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</si>
  <si>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</si>
  <si>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</si>
  <si>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</si>
  <si>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</si>
  <si>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</si>
  <si>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</si>
  <si>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</si>
  <si>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</si>
  <si>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</si>
  <si>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</si>
  <si>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</si>
  <si>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</si>
  <si>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</si>
  <si>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</si>
  <si>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</si>
  <si>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</si>
  <si>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</si>
  <si>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</si>
  <si>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</si>
  <si>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</si>
  <si>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</si>
  <si>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</si>
  <si>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</si>
  <si>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</si>
  <si>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</si>
  <si>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</si>
  <si>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</si>
  <si>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</si>
  <si>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</si>
  <si>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</si>
  <si>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</si>
  <si>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</si>
  <si>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</si>
  <si>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</si>
  <si>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</si>
  <si>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</si>
  <si>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</si>
  <si>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</si>
  <si>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</si>
  <si>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</si>
  <si>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</si>
  <si>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</si>
  <si>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</si>
  <si>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</si>
  <si>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</si>
  <si>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</si>
  <si>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</si>
  <si>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</si>
  <si>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</si>
  <si>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</si>
  <si>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</si>
  <si>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</si>
  <si>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</si>
  <si>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</si>
  <si>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</si>
  <si>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</si>
  <si>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</si>
  <si>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</si>
  <si>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</si>
  <si>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</si>
  <si>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</si>
  <si>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</si>
  <si>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</si>
  <si>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</si>
  <si>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</si>
  <si>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</si>
  <si>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</si>
  <si>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</si>
  <si>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</si>
  <si>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</si>
  <si>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</si>
  <si>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</si>
  <si>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</si>
  <si>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</si>
  <si>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</si>
  <si>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</si>
  <si>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</si>
  <si>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</si>
  <si>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</si>
  <si>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</si>
  <si>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</si>
  <si>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</si>
  <si>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</si>
  <si>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</si>
  <si>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</si>
  <si>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</si>
  <si>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</si>
  <si>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</si>
  <si>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</si>
  <si>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</si>
  <si>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</si>
  <si>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</si>
  <si>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</si>
  <si>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</si>
  <si>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</si>
  <si>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</si>
  <si>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</si>
  <si>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</si>
  <si>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</si>
  <si>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</si>
  <si>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</si>
  <si>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</si>
  <si>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</si>
  <si>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</si>
  <si>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</si>
  <si>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</si>
  <si>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</si>
  <si>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</si>
  <si>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</si>
  <si>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</si>
  <si>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</si>
  <si>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</si>
  <si>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</si>
  <si>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</si>
  <si>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</si>
  <si>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</si>
  <si>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</si>
  <si>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</si>
  <si>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</si>
  <si>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</si>
  <si>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</si>
  <si>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</si>
  <si>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</si>
  <si>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</si>
  <si>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</si>
  <si>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</si>
  <si>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</si>
  <si>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</si>
  <si>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</si>
  <si>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</si>
  <si>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</si>
  <si>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</si>
  <si>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</si>
  <si>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</si>
  <si>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</si>
  <si>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</si>
  <si>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</si>
  <si>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</si>
  <si>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</si>
  <si>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</si>
  <si>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</si>
  <si>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</si>
  <si>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</si>
  <si>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</si>
  <si>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</si>
  <si>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</si>
  <si>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</si>
  <si>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</si>
  <si>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</si>
  <si>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</si>
  <si>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</si>
  <si>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</si>
  <si>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</si>
  <si>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</si>
  <si>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</si>
  <si>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</si>
  <si>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</si>
  <si>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</si>
  <si>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</si>
  <si>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</si>
  <si>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</si>
  <si>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</si>
  <si>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</si>
  <si>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</si>
  <si>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</si>
  <si>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</si>
  <si>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</si>
  <si>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</si>
  <si>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</si>
  <si>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</si>
  <si>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</si>
  <si>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</si>
  <si>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</si>
  <si>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</si>
  <si>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</si>
  <si>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</si>
  <si>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</si>
  <si>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</si>
  <si>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</si>
  <si>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</si>
  <si>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</si>
  <si>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</si>
  <si>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</si>
  <si>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</si>
  <si>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</si>
  <si>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</si>
  <si>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</si>
  <si>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</si>
  <si>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</si>
  <si>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</si>
  <si>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</si>
  <si>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</si>
  <si>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</si>
  <si>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</si>
  <si>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</si>
  <si>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</si>
  <si>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</si>
  <si>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</si>
  <si>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</si>
  <si>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</si>
  <si>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</si>
  <si>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</si>
  <si>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</si>
  <si>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</si>
  <si>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</si>
  <si>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</si>
  <si>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</si>
  <si>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</si>
  <si>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</si>
  <si>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</si>
  <si>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</si>
  <si>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</si>
  <si>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</si>
  <si>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</si>
  <si>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</si>
  <si>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</si>
  <si>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</si>
  <si>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</si>
  <si>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</si>
  <si>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</si>
  <si>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</si>
  <si>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</si>
  <si>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</si>
  <si>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</si>
  <si>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</si>
  <si>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</si>
  <si>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</si>
  <si>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</si>
  <si>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</si>
  <si>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</si>
  <si>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</si>
  <si>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</si>
  <si>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</si>
  <si>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</si>
  <si>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</si>
  <si>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</si>
  <si>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</si>
  <si>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</si>
  <si>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</si>
  <si>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</si>
  <si>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</si>
  <si>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</si>
  <si>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</si>
  <si>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</si>
  <si>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</si>
  <si>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</si>
  <si>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</si>
  <si>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</si>
  <si>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</si>
  <si>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</si>
  <si>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</si>
  <si>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</si>
  <si>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</si>
  <si>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</si>
  <si>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</si>
  <si>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</si>
  <si>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</si>
  <si>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</si>
  <si>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</si>
  <si>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</si>
  <si>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</si>
  <si>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</si>
  <si>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</si>
  <si>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</si>
  <si>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</si>
  <si>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</si>
  <si>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</si>
  <si>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</si>
  <si>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</si>
  <si>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</si>
  <si>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</si>
  <si>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</si>
  <si>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</si>
  <si>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</si>
  <si>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</si>
  <si>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</si>
  <si>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</si>
  <si>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</si>
  <si>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</si>
  <si>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</si>
  <si>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</si>
  <si>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</si>
  <si>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</si>
  <si>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</si>
  <si>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</si>
  <si>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</si>
  <si>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</si>
  <si>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</si>
  <si>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</si>
  <si>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</si>
  <si>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</si>
  <si>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</si>
  <si>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</si>
  <si>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</si>
  <si>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</si>
  <si>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</si>
  <si>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</si>
  <si>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</si>
  <si>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</si>
  <si>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</si>
  <si>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</si>
  <si>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</si>
  <si>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</si>
  <si>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</si>
  <si>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</si>
  <si>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</si>
  <si>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</si>
  <si>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</si>
  <si>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</si>
  <si>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</si>
  <si>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</si>
  <si>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</si>
  <si>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</si>
  <si>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</si>
  <si>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</si>
  <si>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</si>
  <si>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</si>
  <si>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</si>
  <si>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</si>
  <si>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</si>
  <si>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</si>
  <si>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</si>
  <si>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</si>
  <si>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</si>
  <si>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</si>
  <si>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</si>
  <si>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</si>
  <si>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</si>
  <si>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</si>
  <si>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</si>
  <si>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</si>
  <si>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</si>
  <si>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</si>
  <si>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</si>
  <si>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</si>
  <si>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</si>
  <si>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</si>
  <si>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</si>
  <si>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</si>
  <si>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</si>
  <si>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</si>
  <si>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</si>
  <si>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</si>
  <si>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</si>
  <si>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</si>
  <si>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</si>
  <si>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</si>
  <si>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</si>
  <si>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</si>
  <si>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</si>
  <si>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</si>
  <si>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</si>
  <si>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</si>
  <si>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</si>
  <si>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</si>
  <si>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</si>
  <si>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</si>
  <si>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</si>
  <si>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</si>
  <si>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</si>
  <si>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</si>
  <si>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</si>
  <si>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</si>
  <si>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</si>
  <si>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</si>
  <si>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</si>
  <si>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</si>
  <si>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</si>
  <si>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</si>
  <si>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</si>
  <si>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</si>
  <si>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</si>
  <si>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</si>
  <si>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</si>
  <si>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</si>
  <si>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</si>
  <si>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</si>
  <si>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</si>
  <si>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</si>
  <si>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</si>
  <si>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</si>
  <si>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</si>
  <si>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</si>
  <si>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</si>
  <si>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</si>
  <si>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</si>
  <si>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</si>
  <si>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</si>
  <si>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</si>
  <si>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</si>
  <si>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</si>
  <si>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</si>
  <si>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</si>
  <si>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</si>
  <si>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</si>
  <si>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</si>
  <si>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</si>
  <si>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</si>
  <si>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</si>
  <si>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</si>
  <si>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</si>
  <si>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</si>
  <si>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</si>
  <si>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</si>
  <si>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</si>
  <si>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</si>
  <si>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</si>
  <si>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</si>
  <si>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</si>
  <si>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</si>
  <si>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</si>
  <si>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</si>
  <si>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</si>
  <si>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</si>
  <si>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</si>
  <si>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</si>
  <si>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</si>
  <si>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</si>
  <si>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</si>
  <si>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</si>
  <si>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</si>
  <si>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</si>
  <si>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</si>
  <si>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</si>
  <si>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</si>
  <si>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</si>
  <si>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</si>
  <si>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</si>
  <si>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</si>
  <si>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</si>
  <si>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</si>
  <si>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</si>
  <si>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</si>
  <si>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</si>
  <si>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</si>
  <si>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</si>
  <si>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</si>
  <si>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</si>
  <si>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</si>
  <si>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</si>
  <si>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</si>
  <si>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</si>
  <si>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</si>
  <si>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</si>
  <si>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</si>
  <si>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</si>
  <si>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</si>
  <si>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</si>
  <si>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</si>
  <si>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</si>
  <si>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</si>
  <si>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</si>
  <si>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</si>
  <si>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</si>
  <si>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</si>
  <si>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</si>
  <si>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</si>
  <si>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</si>
  <si>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</si>
  <si>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</si>
  <si>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</si>
  <si>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</si>
  <si>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</si>
  <si>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</si>
  <si>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</si>
  <si>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</si>
  <si>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</si>
  <si>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</si>
  <si>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</si>
  <si>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</si>
  <si>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</si>
  <si>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</si>
  <si>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</si>
  <si>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</si>
  <si>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</si>
  <si>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</si>
  <si>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</si>
  <si>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</si>
  <si>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</si>
  <si>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</si>
  <si>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</si>
  <si>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</si>
  <si>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</si>
  <si>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</si>
  <si>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</si>
  <si>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</si>
  <si>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</si>
  <si>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</si>
  <si>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</si>
  <si>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</si>
  <si>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</si>
  <si>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</si>
  <si>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</si>
  <si>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</si>
  <si>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</si>
  <si>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</si>
  <si>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</si>
  <si>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</si>
  <si>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</si>
  <si>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</si>
  <si>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</si>
  <si>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</si>
  <si>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</si>
  <si>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</si>
  <si>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</si>
  <si>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</si>
  <si>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</si>
  <si>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</si>
  <si>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</si>
  <si>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</si>
  <si>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</si>
  <si>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</si>
  <si>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</si>
  <si>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</si>
  <si>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</si>
  <si>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</si>
  <si>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</si>
  <si>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</si>
  <si>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</si>
  <si>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</si>
  <si>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</si>
  <si>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</si>
  <si>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</si>
  <si>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</si>
  <si>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</si>
  <si>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</si>
  <si>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</si>
  <si>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</si>
  <si>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</si>
  <si>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</si>
  <si>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</si>
  <si>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</si>
  <si>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</si>
  <si>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</si>
  <si>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</si>
  <si>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</si>
  <si>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</si>
  <si>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</si>
  <si>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</si>
  <si>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</si>
  <si>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</si>
  <si>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</si>
  <si>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</si>
  <si>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</si>
  <si>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</si>
  <si>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</si>
  <si>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</si>
  <si>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</si>
  <si>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</si>
  <si>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</si>
  <si>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</si>
  <si>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</si>
  <si>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</si>
  <si>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</si>
  <si>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</si>
  <si>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</si>
  <si>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</si>
  <si>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</si>
  <si>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</si>
  <si>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</si>
  <si>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</si>
  <si>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</si>
  <si>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</si>
  <si>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</si>
  <si>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</si>
  <si>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</si>
  <si>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</si>
  <si>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</si>
  <si>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</si>
  <si>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</si>
  <si>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</si>
  <si>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</si>
  <si>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</si>
  <si>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</si>
  <si>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</si>
  <si>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</si>
  <si>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</si>
  <si>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</si>
  <si>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</si>
  <si>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</si>
  <si>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</si>
  <si>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</si>
  <si>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</si>
  <si>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</si>
  <si>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</si>
  <si>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</si>
  <si>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</si>
  <si>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</si>
  <si>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</si>
  <si>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</si>
  <si>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</si>
  <si>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</si>
  <si>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</si>
  <si>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</si>
  <si>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</si>
  <si>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</si>
  <si>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</si>
  <si>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</si>
  <si>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</si>
  <si>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</si>
  <si>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</si>
  <si>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</si>
  <si>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</si>
  <si>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</si>
  <si>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</si>
  <si>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</si>
  <si>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</si>
  <si>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</si>
  <si>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</si>
  <si>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</si>
  <si>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</si>
  <si>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</si>
  <si>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</si>
  <si>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</si>
  <si>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</si>
  <si>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</si>
  <si>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</si>
  <si>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</si>
  <si>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</si>
  <si>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</si>
  <si>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</si>
  <si>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</si>
  <si>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</si>
  <si>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</si>
  <si>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</si>
  <si>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</si>
  <si>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</si>
  <si>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</si>
  <si>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</si>
  <si>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</si>
  <si>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</si>
  <si>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</si>
  <si>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</si>
  <si>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</si>
  <si>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</si>
  <si>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</si>
  <si>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</si>
  <si>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</si>
  <si>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</si>
  <si>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</si>
  <si>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</si>
  <si>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</si>
  <si>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</si>
  <si>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</si>
  <si>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</si>
  <si>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</si>
  <si>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</si>
  <si>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</si>
  <si>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</si>
  <si>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</si>
  <si>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</si>
  <si>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</si>
  <si>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</si>
  <si>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</si>
  <si>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</si>
  <si>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</si>
  <si>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</si>
  <si>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</si>
  <si>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</si>
  <si>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</si>
  <si>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</si>
  <si>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</si>
  <si>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</si>
  <si>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</si>
  <si>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</si>
  <si>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</si>
  <si>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</si>
  <si>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</si>
  <si>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</si>
  <si>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</si>
  <si>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</si>
  <si>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</si>
  <si>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</si>
  <si>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</si>
  <si>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</si>
  <si>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</si>
  <si>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</si>
  <si>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</si>
  <si>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</si>
  <si>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</si>
  <si>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</si>
  <si>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</si>
  <si>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</si>
  <si>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</si>
  <si>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</si>
  <si>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</si>
  <si>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</si>
  <si>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</si>
  <si>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</si>
  <si>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</si>
  <si>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</si>
  <si>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</si>
  <si>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</si>
  <si>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</si>
  <si>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</si>
  <si>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</si>
  <si>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</si>
  <si>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</si>
  <si>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</si>
  <si>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</si>
  <si>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</si>
  <si>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</si>
  <si>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</si>
  <si>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</si>
  <si>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</si>
  <si>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</si>
  <si>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</si>
  <si>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</si>
  <si>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</si>
  <si>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</si>
  <si>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</si>
  <si>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</si>
  <si>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</si>
  <si>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</si>
  <si>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</si>
  <si>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</si>
  <si>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</si>
  <si>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</si>
  <si>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</si>
  <si>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</si>
  <si>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</si>
  <si>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</si>
  <si>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</si>
  <si>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</si>
  <si>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</si>
  <si>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</si>
  <si>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</si>
  <si>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</si>
  <si>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</si>
  <si>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</si>
  <si>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</si>
  <si>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</si>
  <si>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</si>
  <si>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</si>
  <si>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</si>
  <si>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</si>
  <si>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</si>
  <si>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</si>
  <si>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</si>
  <si>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</si>
  <si>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</si>
  <si>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</si>
  <si>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</si>
  <si>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</si>
  <si>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</si>
  <si>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</si>
  <si>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</si>
  <si>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</si>
  <si>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</si>
  <si>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</si>
  <si>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</si>
  <si>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</si>
  <si>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</si>
  <si>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</si>
  <si>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</si>
  <si>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</si>
  <si>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</si>
  <si>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</si>
  <si>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</si>
  <si>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</si>
  <si>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</si>
  <si>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</si>
  <si>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</si>
  <si>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</si>
  <si>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</si>
  <si>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</si>
  <si>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</si>
  <si>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</si>
  <si>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</si>
  <si>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</si>
  <si>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</si>
  <si>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</si>
  <si>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</si>
  <si>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</si>
  <si>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</si>
  <si>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</si>
  <si>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</si>
  <si>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</si>
  <si>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</si>
  <si>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</si>
  <si>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</si>
  <si>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</si>
  <si>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</si>
  <si>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</si>
  <si>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</si>
  <si>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</si>
  <si>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</si>
  <si>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</si>
  <si>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</si>
  <si>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</si>
  <si>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</si>
  <si>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</si>
  <si>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</si>
  <si>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</si>
  <si>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</si>
  <si>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</si>
  <si>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</si>
  <si>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</si>
  <si>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</si>
  <si>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</si>
  <si>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</si>
  <si>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</si>
  <si>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</si>
  <si>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</si>
  <si>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</si>
  <si>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</si>
  <si>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</si>
  <si>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</si>
  <si>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</si>
  <si>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</si>
  <si>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</si>
  <si>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</si>
  <si>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</si>
  <si>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</si>
  <si>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</si>
  <si>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</si>
  <si>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</si>
  <si>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</si>
  <si>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</si>
  <si>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</si>
  <si>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</si>
  <si>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</si>
  <si>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</si>
  <si>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</si>
  <si>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</si>
  <si>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</si>
  <si>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</si>
  <si>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</si>
  <si>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</si>
  <si>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</si>
  <si>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</si>
  <si>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</si>
  <si>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</si>
  <si>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</si>
  <si>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</si>
  <si>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</si>
  <si>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</si>
  <si>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</si>
  <si>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</si>
  <si>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</si>
  <si>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</si>
  <si>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</si>
  <si>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</si>
  <si>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</si>
  <si>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</si>
  <si>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</si>
  <si>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</si>
  <si>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</si>
  <si>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</si>
  <si>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</si>
  <si>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</si>
  <si>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</si>
  <si>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</si>
  <si>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</si>
  <si>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</si>
  <si>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</si>
  <si>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</si>
  <si>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</si>
  <si>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</si>
  <si>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</si>
  <si>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</si>
  <si>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</si>
  <si>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</si>
  <si>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</si>
  <si>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</si>
  <si>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</si>
  <si>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</si>
  <si>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</si>
  <si>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</si>
  <si>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</si>
  <si>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</si>
  <si>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</si>
  <si>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</si>
  <si>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</si>
  <si>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</si>
  <si>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</si>
  <si>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</si>
  <si>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</si>
  <si>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</si>
  <si>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</si>
  <si>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</si>
  <si>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</si>
  <si>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</si>
  <si>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</si>
  <si>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</si>
  <si>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</si>
  <si>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</si>
  <si>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</si>
  <si>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</si>
  <si>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</si>
  <si>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</si>
  <si>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</si>
  <si>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</si>
  <si>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</si>
  <si>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</si>
  <si>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</si>
  <si>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</si>
  <si>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</si>
  <si>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</si>
  <si>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</si>
  <si>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</si>
  <si>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</si>
  <si>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</si>
  <si>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</si>
  <si>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</si>
  <si>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</si>
  <si>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</si>
  <si>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</si>
  <si>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</si>
  <si>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</si>
  <si>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</si>
  <si>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</si>
  <si>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</si>
  <si>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</si>
  <si>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</si>
  <si>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</si>
  <si>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</si>
  <si>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</si>
  <si>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</si>
  <si>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</si>
  <si>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</si>
  <si>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</si>
  <si>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</si>
  <si>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</si>
  <si>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</si>
  <si>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</si>
  <si>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</si>
  <si>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</si>
  <si>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</si>
  <si>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</si>
  <si>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</si>
  <si>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</si>
  <si>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</si>
  <si>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</si>
  <si>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</si>
  <si>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</si>
  <si>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</si>
  <si>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</si>
  <si>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</si>
  <si>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</si>
  <si>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</si>
  <si>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</si>
  <si>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</si>
  <si>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</si>
  <si>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</si>
  <si>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</si>
  <si>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</si>
  <si>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</si>
  <si>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</si>
  <si>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</si>
  <si>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</si>
  <si>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</si>
  <si>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</si>
  <si>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</si>
  <si>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</si>
  <si>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</si>
  <si>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</si>
  <si>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</si>
  <si>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</si>
  <si>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</si>
  <si>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</si>
  <si>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</si>
  <si>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</si>
  <si>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</si>
  <si>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</si>
  <si>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</si>
  <si>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2021-27-10001030_900504806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</si>
</sst>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70" zoomScaleNormal="70" zoomScaleSheetLayoutView="40" zoomScalePageLayoutView="40" workbookViewId="0">
      <selection activeCell="C23" sqref="C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2729</v>
      </c>
      <c r="D15" s="35"/>
      <c r="E15" s="35"/>
      <c r="F15" s="5"/>
      <c r="G15" s="32" t="s">
        <v>1168</v>
      </c>
      <c r="H15" s="103" t="s">
        <v>628</v>
      </c>
      <c r="I15" s="32" t="s">
        <v>2624</v>
      </c>
      <c r="J15" s="108" t="s">
        <v>2626</v>
      </c>
      <c r="L15" s="207" t="s">
        <v>8</v>
      </c>
      <c r="M15" s="207"/>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184"/>
      <c r="I20" s="148" t="s">
        <v>628</v>
      </c>
      <c r="J20" s="149" t="s">
        <v>647</v>
      </c>
      <c r="K20" s="150">
        <v>3536428618</v>
      </c>
      <c r="L20" s="151"/>
      <c r="M20" s="151">
        <v>44561</v>
      </c>
      <c r="N20" s="134">
        <f>+(M20-L20)/30</f>
        <v>1485.3666666666666</v>
      </c>
      <c r="O20" s="137"/>
      <c r="U20" s="133"/>
      <c r="V20" s="105">
        <f ca="1">NOW()</f>
        <v>44194.372268055558</v>
      </c>
      <c r="W20" s="105">
        <f ca="1">NOW()</f>
        <v>44194.372268055558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8"/>
      <c r="I37" s="129"/>
      <c r="J37" s="129"/>
      <c r="K37" s="129"/>
      <c r="L37" s="129"/>
      <c r="M37" s="129"/>
      <c r="N37" s="129"/>
      <c r="O37" s="130"/>
    </row>
    <row r="38" spans="1:16" ht="21" customHeight="1" x14ac:dyDescent="0.25">
      <c r="A38" s="9"/>
      <c r="B38" s="176" t="str">
        <f>VLOOKUP(B20,EAS!A2:B1439,2,0)</f>
        <v>ASOCIACIÓN CAMINOS DE PAZ Y PROSPERIDAD</v>
      </c>
      <c r="C38" s="176"/>
      <c r="D38" s="176"/>
      <c r="E38" s="176"/>
      <c r="F38" s="176"/>
      <c r="G38" s="5"/>
      <c r="H38" s="131"/>
      <c r="I38" s="188" t="s">
        <v>7</v>
      </c>
      <c r="J38" s="188"/>
      <c r="K38" s="188"/>
      <c r="L38" s="188"/>
      <c r="M38" s="188"/>
      <c r="N38" s="188"/>
      <c r="O38" s="132"/>
    </row>
    <row r="39" spans="1:16" ht="42.95" customHeight="1" thickBot="1" x14ac:dyDescent="0.3">
      <c r="A39" s="10"/>
      <c r="B39" s="11"/>
      <c r="C39" s="11"/>
      <c r="D39" s="11"/>
      <c r="E39" s="11"/>
      <c r="F39" s="11"/>
      <c r="G39" s="11"/>
      <c r="H39" s="10"/>
      <c r="I39" s="220" t="s">
        <v>2728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8">
        <v>0.02</v>
      </c>
      <c r="F179" s="174">
        <v>0.03</v>
      </c>
      <c r="G179" s="163">
        <f>IF(F179&gt;0,SUM(E179+F179),"")</f>
        <v>0.05</v>
      </c>
      <c r="H179" s="5"/>
      <c r="I179" s="219" t="s">
        <v>2670</v>
      </c>
      <c r="J179" s="219"/>
      <c r="K179" s="219"/>
      <c r="L179" s="219"/>
      <c r="M179" s="169">
        <v>0.03</v>
      </c>
      <c r="O179" s="8"/>
      <c r="Q179" s="19"/>
      <c r="R179" s="157">
        <f>IF(M179&gt;0,SUM(L179+M179),"")</f>
        <v>0.03</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176821430.90000001</v>
      </c>
      <c r="F185" s="92"/>
      <c r="G185" s="93"/>
      <c r="H185" s="88"/>
      <c r="I185" s="90" t="s">
        <v>2627</v>
      </c>
      <c r="J185" s="164">
        <f>+SUM(M179:M183)</f>
        <v>0.03</v>
      </c>
      <c r="K185" s="200" t="s">
        <v>2628</v>
      </c>
      <c r="L185" s="200"/>
      <c r="M185" s="94">
        <f>+J185*(SUM(K20:K35))</f>
        <v>106092858.53999999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234" t="s">
        <v>2636</v>
      </c>
      <c r="C192" s="234"/>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2020-12-29T13:57:08Z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