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alvo\Documents\CONTRATACION PRIMERA INFANFCIA 2021\QUIBDO\"/>
    </mc:Choice>
  </mc:AlternateContent>
  <xr:revisionPtr revIDLastSave="0" documentId="13_ncr:1_{F51ACA76-B4DF-4558-B21B-E2BEC5556B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<sst xmlns="http://schemas.openxmlformats.org/spreadsheetml/2006/main" count="3137" uniqueCount="2706">
  <si>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</si>
  <si>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</si>
  <si>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</si>
  <si>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</si>
  <si>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</si>
  <si>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</si>
  <si>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</si>
  <si>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</si>
  <si>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</si>
  <si>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</si>
  <si>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</si>
  <si>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</si>
  <si>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</si>
  <si>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</si>
  <si>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</si>
  <si>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</si>
  <si>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</si>
  <si>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</si>
  <si>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</si>
  <si>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</si>
  <si>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</si>
  <si>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</si>
  <si>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</si>
  <si>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</si>
  <si>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</si>
  <si>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</si>
  <si>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</si>
  <si>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</si>
  <si>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</si>
  <si>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</si>
  <si>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</si>
  <si>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</si>
  <si>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</si>
  <si>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</si>
  <si>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</si>
  <si>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</si>
  <si>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</si>
  <si>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</si>
  <si>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</si>
  <si>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</si>
  <si>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</si>
  <si>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</si>
  <si>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</si>
  <si>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</si>
  <si>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</si>
  <si>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</si>
  <si>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</si>
  <si>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</si>
  <si>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</si>
  <si>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</si>
  <si>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</si>
  <si>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</si>
  <si>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</si>
  <si>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</si>
  <si>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</si>
  <si>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</si>
  <si>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</si>
  <si>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</si>
  <si>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</si>
  <si>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</si>
  <si>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</si>
  <si>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</si>
  <si>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</si>
  <si>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</si>
  <si>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</si>
  <si>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</si>
  <si>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</si>
  <si>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</si>
  <si>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</si>
  <si>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</si>
  <si>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</si>
  <si>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</si>
  <si>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</si>
  <si>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</si>
  <si>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</si>
  <si>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</si>
  <si>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</si>
  <si>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</si>
  <si>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</si>
  <si>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</si>
  <si>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</si>
  <si>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</si>
  <si>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</si>
  <si>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</si>
  <si>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</si>
  <si>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</si>
  <si>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</si>
  <si>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</si>
  <si>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</si>
  <si>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</si>
  <si>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</si>
  <si>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</si>
  <si>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</si>
  <si>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</si>
  <si>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</si>
  <si>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</si>
  <si>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</si>
  <si>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</si>
  <si>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</si>
  <si>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</si>
  <si>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</si>
  <si>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</si>
  <si>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</si>
  <si>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</si>
  <si>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</si>
  <si>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</si>
  <si>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</si>
  <si>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</si>
  <si>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</si>
  <si>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</si>
  <si>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</si>
  <si>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</si>
  <si>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</si>
  <si>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</si>
  <si>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</si>
  <si>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</si>
  <si>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</si>
  <si>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</si>
  <si>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</si>
  <si>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</si>
  <si>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</si>
  <si>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</si>
  <si>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</si>
  <si>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</si>
  <si>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</si>
  <si>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</si>
  <si>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</si>
  <si>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</si>
  <si>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</si>
  <si>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</si>
  <si>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</si>
  <si>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</si>
  <si>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</si>
  <si>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</si>
  <si>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</si>
  <si>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</si>
  <si>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</si>
  <si>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</si>
  <si>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</si>
  <si>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</si>
  <si>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</si>
  <si>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</si>
  <si>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</si>
  <si>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</si>
  <si>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</si>
  <si>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</si>
  <si>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</si>
  <si>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</si>
  <si>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</si>
  <si>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</si>
  <si>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</si>
  <si>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</si>
  <si>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</si>
  <si>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</si>
  <si>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</si>
  <si>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</si>
  <si>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</si>
  <si>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</si>
  <si>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</si>
  <si>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</si>
  <si>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</si>
  <si>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</si>
  <si>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</si>
  <si>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</si>
  <si>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</si>
  <si>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</si>
  <si>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</si>
  <si>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</si>
  <si>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</si>
  <si>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</si>
  <si>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</si>
  <si>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</si>
  <si>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</si>
  <si>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</si>
  <si>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</si>
  <si>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</si>
  <si>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</si>
  <si>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</si>
  <si>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</si>
  <si>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</si>
  <si>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</si>
  <si>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</si>
  <si>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</si>
  <si>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</si>
  <si>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</si>
  <si>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</si>
  <si>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</si>
  <si>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</si>
  <si>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</si>
  <si>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</si>
  <si>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</si>
  <si>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</si>
  <si>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</si>
  <si>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</si>
  <si>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</si>
  <si>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</si>
  <si>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</si>
  <si>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</si>
  <si>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</si>
  <si>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</si>
  <si>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</si>
  <si>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</si>
  <si>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</si>
  <si>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</si>
  <si>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</si>
  <si>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</si>
  <si>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</si>
  <si>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</si>
  <si>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</si>
  <si>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</si>
  <si>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</si>
  <si>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</si>
  <si>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</si>
  <si>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</si>
  <si>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</si>
  <si>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</si>
  <si>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</si>
  <si>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</si>
  <si>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</si>
  <si>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</si>
  <si>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</si>
  <si>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</si>
  <si>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</si>
  <si>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</si>
  <si>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</si>
  <si>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</si>
  <si>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</si>
  <si>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</si>
  <si>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</si>
  <si>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</si>
  <si>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</si>
  <si>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</si>
  <si>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</si>
  <si>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</si>
  <si>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</si>
  <si>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</si>
  <si>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</si>
  <si>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</si>
  <si>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</si>
  <si>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</si>
  <si>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</si>
  <si>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</si>
  <si>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</si>
  <si>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</si>
  <si>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</si>
  <si>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</si>
  <si>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</si>
  <si>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</si>
  <si>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</si>
  <si>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</si>
  <si>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</si>
  <si>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</si>
  <si>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</si>
  <si>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</si>
  <si>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</si>
  <si>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</si>
  <si>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</si>
  <si>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</si>
  <si>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</si>
  <si>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</si>
  <si>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</si>
  <si>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</si>
  <si>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</si>
  <si>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</si>
  <si>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</si>
  <si>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</si>
  <si>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</si>
  <si>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</si>
  <si>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</si>
  <si>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</si>
  <si>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</si>
  <si>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</si>
  <si>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</si>
  <si>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</si>
  <si>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</si>
  <si>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</si>
  <si>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</si>
  <si>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</si>
  <si>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</si>
  <si>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</si>
  <si>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</si>
  <si>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</si>
  <si>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</si>
  <si>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</si>
  <si>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</si>
  <si>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</si>
  <si>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</si>
  <si>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</si>
  <si>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</si>
  <si>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</si>
  <si>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</si>
  <si>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</si>
  <si>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</si>
  <si>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</si>
  <si>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</si>
  <si>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</si>
  <si>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</si>
  <si>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</si>
  <si>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</si>
  <si>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</si>
  <si>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</si>
  <si>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</si>
  <si>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</si>
  <si>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</si>
  <si>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</si>
  <si>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</si>
  <si>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</si>
  <si>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</si>
  <si>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</si>
  <si>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</si>
  <si>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</si>
  <si>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</si>
  <si>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</si>
  <si>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</si>
  <si>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</si>
  <si>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</si>
  <si>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</si>
  <si>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</si>
  <si>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</si>
  <si>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</si>
  <si>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</si>
  <si>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</si>
  <si>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</si>
  <si>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</si>
  <si>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</si>
  <si>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</si>
  <si>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</si>
  <si>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</si>
  <si>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</si>
  <si>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</si>
  <si>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</si>
  <si>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</si>
  <si>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</si>
  <si>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</si>
  <si>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</si>
  <si>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</si>
  <si>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</si>
  <si>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</si>
  <si>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</si>
  <si>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</si>
  <si>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</si>
  <si>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</si>
  <si>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</si>
  <si>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</si>
  <si>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</si>
  <si>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</si>
  <si>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</si>
  <si>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</si>
  <si>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</si>
  <si>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</si>
  <si>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</si>
  <si>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</si>
  <si>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</si>
  <si>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</si>
  <si>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</si>
  <si>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</si>
  <si>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</si>
  <si>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</si>
  <si>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</si>
  <si>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</si>
  <si>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</si>
  <si>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</si>
  <si>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</si>
  <si>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</si>
  <si>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</si>
  <si>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</si>
  <si>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</si>
  <si>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</si>
  <si>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</si>
  <si>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</si>
  <si>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</si>
  <si>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</si>
  <si>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</si>
  <si>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</si>
  <si>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</si>
  <si>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</si>
  <si>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</si>
  <si>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</si>
  <si>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</si>
  <si>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</si>
  <si>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</si>
  <si>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</si>
  <si>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</si>
  <si>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</si>
  <si>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</si>
  <si>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</si>
  <si>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</si>
  <si>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</si>
  <si>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</si>
  <si>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</si>
  <si>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</si>
  <si>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</si>
  <si>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</si>
  <si>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</si>
  <si>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</si>
  <si>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</si>
  <si>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</si>
  <si>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</si>
  <si>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</si>
  <si>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</si>
  <si>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</si>
  <si>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</si>
  <si>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</si>
  <si>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</si>
  <si>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</si>
  <si>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</si>
  <si>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</si>
  <si>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</si>
  <si>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</si>
  <si>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</si>
  <si>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</si>
  <si>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</si>
  <si>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</si>
  <si>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</si>
  <si>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</si>
  <si>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</si>
  <si>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</si>
  <si>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</si>
  <si>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</si>
  <si>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</si>
  <si>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</si>
  <si>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</si>
  <si>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</si>
  <si>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</si>
  <si>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</si>
  <si>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</si>
  <si>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</si>
  <si>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</si>
  <si>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</si>
  <si>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</si>
  <si>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</si>
  <si>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</si>
  <si>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</si>
  <si>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</si>
  <si>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</si>
  <si>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</si>
  <si>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</si>
  <si>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</si>
  <si>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</si>
  <si>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</si>
  <si>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</si>
  <si>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</si>
  <si>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</si>
  <si>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</si>
  <si>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</si>
  <si>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</si>
  <si>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</si>
  <si>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</si>
  <si>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</si>
  <si>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</si>
  <si>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</si>
  <si>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</si>
  <si>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</si>
  <si>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</si>
  <si>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</si>
  <si>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</si>
  <si>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</si>
  <si>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</si>
  <si>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</si>
  <si>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</si>
  <si>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</si>
  <si>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</si>
  <si>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</si>
  <si>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</si>
  <si>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</si>
  <si>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</si>
  <si>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</si>
  <si>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</si>
  <si>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</si>
  <si>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</si>
  <si>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</si>
  <si>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</si>
  <si>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</si>
  <si>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</si>
  <si>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</si>
  <si>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</si>
  <si>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</si>
  <si>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</si>
  <si>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</si>
  <si>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</si>
  <si>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</si>
  <si>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</si>
  <si>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</si>
  <si>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</si>
  <si>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</si>
  <si>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</si>
  <si>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</si>
  <si>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</si>
  <si>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</si>
  <si>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</si>
  <si>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</si>
  <si>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</si>
  <si>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</si>
  <si>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</si>
  <si>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</si>
  <si>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</si>
  <si>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</si>
  <si>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</si>
  <si>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</si>
  <si>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</si>
  <si>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</si>
  <si>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</si>
  <si>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</si>
  <si>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</si>
  <si>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</si>
  <si>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</si>
  <si>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</si>
  <si>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</si>
  <si>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</si>
  <si>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</si>
  <si>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</si>
  <si>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</si>
  <si>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</si>
  <si>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</si>
  <si>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</si>
  <si>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</si>
  <si>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</si>
  <si>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</si>
  <si>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</si>
  <si>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</si>
  <si>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</si>
  <si>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</si>
  <si>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</si>
  <si>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</si>
  <si>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</si>
  <si>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</si>
  <si>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</si>
  <si>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</si>
  <si>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</si>
  <si>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</si>
  <si>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</si>
  <si>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</si>
  <si>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</si>
  <si>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</si>
  <si>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</si>
  <si>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</si>
  <si>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</si>
  <si>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</si>
  <si>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</si>
  <si>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</si>
  <si>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</si>
  <si>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</si>
  <si>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</si>
  <si>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</si>
  <si>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</si>
  <si>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</si>
  <si>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</si>
  <si>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</si>
  <si>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</si>
  <si>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</si>
  <si>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</si>
  <si>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</si>
  <si>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</si>
  <si>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</si>
  <si>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</si>
  <si>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</si>
  <si>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</si>
  <si>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</si>
  <si>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</si>
  <si>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</si>
  <si>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</si>
  <si>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</si>
  <si>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</si>
  <si>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</si>
  <si>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</si>
  <si>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</si>
  <si>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</si>
  <si>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</si>
  <si>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</si>
  <si>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</si>
  <si>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</si>
  <si>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</si>
  <si>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</si>
  <si>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</si>
  <si>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</si>
  <si>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</si>
  <si>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</si>
  <si>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</si>
  <si>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</si>
  <si>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</si>
  <si>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</si>
  <si>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</si>
  <si>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</si>
  <si>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</si>
  <si>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</si>
  <si>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</si>
  <si>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</si>
  <si>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</si>
  <si>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</si>
  <si>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</si>
  <si>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</si>
  <si>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</si>
  <si>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</si>
  <si>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</si>
  <si>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</si>
  <si>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</si>
  <si>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</si>
  <si>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</si>
  <si>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</si>
  <si>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</si>
  <si>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</si>
  <si>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</si>
  <si>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</si>
  <si>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</si>
  <si>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</si>
  <si>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</si>
  <si>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</si>
  <si>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</si>
  <si>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</si>
  <si>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</si>
  <si>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</si>
  <si>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</si>
  <si>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</si>
  <si>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</si>
  <si>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</si>
  <si>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</si>
  <si>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</si>
  <si>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</si>
  <si>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</si>
  <si>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</si>
  <si>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</si>
  <si>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</si>
  <si>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</si>
  <si>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</si>
  <si>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</si>
  <si>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</si>
  <si>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</si>
  <si>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</si>
  <si>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</si>
  <si>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</si>
  <si>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</si>
  <si>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</si>
  <si>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</si>
  <si>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</si>
  <si>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</si>
  <si>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</si>
  <si>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</si>
  <si>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</si>
  <si>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</si>
  <si>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</si>
  <si>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</si>
  <si>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</si>
  <si>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</si>
  <si>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</si>
  <si>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</si>
  <si>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</si>
  <si>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</si>
  <si>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</si>
  <si>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</si>
  <si>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</si>
  <si>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</si>
  <si>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</si>
  <si>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</si>
  <si>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</si>
  <si>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</si>
  <si>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</si>
  <si>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</si>
  <si>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</si>
  <si>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</si>
  <si>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</si>
  <si>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</si>
  <si>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</si>
  <si>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</si>
  <si>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</si>
  <si>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</si>
  <si>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</si>
  <si>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</si>
  <si>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</si>
  <si>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</si>
  <si>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</si>
  <si>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</si>
  <si>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</si>
  <si>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</si>
  <si>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</si>
  <si>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</si>
  <si>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</si>
  <si>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</si>
  <si>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</si>
  <si>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</si>
  <si>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</si>
  <si>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</si>
  <si>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</si>
  <si>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</si>
  <si>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</si>
  <si>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</si>
  <si>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</si>
  <si>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</si>
  <si>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</si>
  <si>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</si>
  <si>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</si>
  <si>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</si>
  <si>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</si>
  <si>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</si>
  <si>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</si>
  <si>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</si>
  <si>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</si>
  <si>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</si>
  <si>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</si>
  <si>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</si>
  <si>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</si>
  <si>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</si>
  <si>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</si>
  <si>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</si>
  <si>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</si>
  <si>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</si>
  <si>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</si>
  <si>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</si>
  <si>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</si>
  <si>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</si>
  <si>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</si>
  <si>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</si>
  <si>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</si>
  <si>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</si>
  <si>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</si>
  <si>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</si>
  <si>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</si>
  <si>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</si>
  <si>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</si>
  <si>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</si>
  <si>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</si>
  <si>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</si>
  <si>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</si>
  <si>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</si>
  <si>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</si>
  <si>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</si>
  <si>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</si>
  <si>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</si>
  <si>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</si>
  <si>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</si>
  <si>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</si>
  <si>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</si>
  <si>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</si>
  <si>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</si>
  <si>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</si>
  <si>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</si>
  <si>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</si>
  <si>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</si>
  <si>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</si>
  <si>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</si>
  <si>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</si>
  <si>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</si>
  <si>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</si>
  <si>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</si>
  <si>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</si>
  <si>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</si>
  <si>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</si>
  <si>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</si>
  <si>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</si>
  <si>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</si>
  <si>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</si>
  <si>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</si>
  <si>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</si>
  <si>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</si>
  <si>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</si>
  <si>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</si>
  <si>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</si>
  <si>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</si>
  <si>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</si>
  <si>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</si>
  <si>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</si>
  <si>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</si>
  <si>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</si>
  <si>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</si>
  <si>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</si>
  <si>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</si>
  <si>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</si>
  <si>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</si>
  <si>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</si>
  <si>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</si>
  <si>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</si>
  <si>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</si>
  <si>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</si>
  <si>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</si>
  <si>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</si>
  <si>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</si>
  <si>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</si>
  <si>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</si>
  <si>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</si>
  <si>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</si>
  <si>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</si>
  <si>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</si>
  <si>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</si>
  <si>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</si>
  <si>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</si>
  <si>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</si>
  <si>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</si>
  <si>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</si>
  <si>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</si>
  <si>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</si>
  <si>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</si>
  <si>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</si>
  <si>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</si>
  <si>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</si>
  <si>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</si>
  <si>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</si>
  <si>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</si>
  <si>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</si>
  <si>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</si>
  <si>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</si>
  <si>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</si>
  <si>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</si>
  <si>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</si>
  <si>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</si>
  <si>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</si>
  <si>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</si>
  <si>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</si>
  <si>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</si>
  <si>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</si>
  <si>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</si>
  <si>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</si>
  <si>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</si>
  <si>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</si>
  <si>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</si>
  <si>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</si>
  <si>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</si>
  <si>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</si>
  <si>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</si>
  <si>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</si>
  <si>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</si>
  <si>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</si>
  <si>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</si>
  <si>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</si>
  <si>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</si>
  <si>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</si>
  <si>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</si>
  <si>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</si>
  <si>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</si>
  <si>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</si>
  <si>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</si>
  <si>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</si>
  <si>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</si>
  <si>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</si>
  <si>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</si>
  <si>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</si>
  <si>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</si>
  <si>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</si>
  <si>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</si>
  <si>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</si>
  <si>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</si>
  <si>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</si>
  <si>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</si>
  <si>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</si>
  <si>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</si>
  <si>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</si>
  <si>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</si>
  <si>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</si>
  <si>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</si>
  <si>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</si>
  <si>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</si>
  <si>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</si>
  <si>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</si>
  <si>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</si>
  <si>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</si>
  <si>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</si>
  <si>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</si>
  <si>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</si>
  <si>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</si>
  <si>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</si>
  <si>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</si>
  <si>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</si>
  <si>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</si>
  <si>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</si>
  <si>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</si>
  <si>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</si>
  <si>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</si>
  <si>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</si>
  <si>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</si>
  <si>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</si>
  <si>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</si>
  <si>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</si>
  <si>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</si>
  <si>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</si>
  <si>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</si>
  <si>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</si>
  <si>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</si>
  <si>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</si>
  <si>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</si>
  <si>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</si>
  <si>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</si>
  <si>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</si>
  <si>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</si>
  <si>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</si>
  <si>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</si>
  <si>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</si>
  <si>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</si>
  <si>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</si>
  <si>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</si>
  <si>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</si>
  <si>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</si>
  <si>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</si>
  <si>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</si>
  <si>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</si>
  <si>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</si>
  <si>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</si>
  <si>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</si>
  <si>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</si>
  <si>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</si>
  <si>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</si>
  <si>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</si>
  <si>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</si>
  <si>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</si>
  <si>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</si>
  <si>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</si>
  <si>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</si>
  <si>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</si>
  <si>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</si>
  <si>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</si>
  <si>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</si>
  <si>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</si>
  <si>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</si>
  <si>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</si>
  <si>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</si>
  <si>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</si>
  <si>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</si>
  <si>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</si>
  <si>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</si>
  <si>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</si>
  <si>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</si>
  <si>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</si>
  <si>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</si>
  <si>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</si>
  <si>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</si>
  <si>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</si>
  <si>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</si>
  <si>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</si>
  <si>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</si>
  <si>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</si>
  <si>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</si>
  <si>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</si>
  <si>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</si>
  <si>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</si>
  <si>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</si>
  <si>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</si>
  <si>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</si>
  <si>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</si>
  <si>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</si>
  <si>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</si>
  <si>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</si>
  <si>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</si>
  <si>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</si>
  <si>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</si>
  <si>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</si>
  <si>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</si>
  <si>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</si>
  <si>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</si>
  <si>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</si>
  <si>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</si>
  <si>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</si>
  <si>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</si>
  <si>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</si>
  <si>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</si>
  <si>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</si>
  <si>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</si>
  <si>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</si>
  <si>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</si>
  <si>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</si>
  <si>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</si>
  <si>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</si>
  <si>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</si>
  <si>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</si>
  <si>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</si>
  <si>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</si>
  <si>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</si>
  <si>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</si>
  <si>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</si>
  <si>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</si>
  <si>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</si>
  <si>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</si>
  <si>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</si>
  <si>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</si>
  <si>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</si>
  <si>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</si>
  <si>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</si>
  <si>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</si>
  <si>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</si>
  <si>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</si>
  <si>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</si>
  <si>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</si>
  <si>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</si>
  <si>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</si>
  <si>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</si>
  <si>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</si>
  <si>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</si>
  <si>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</si>
  <si>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</si>
  <si>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</si>
  <si>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</si>
  <si>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</si>
  <si>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</si>
  <si>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</si>
  <si>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</si>
  <si>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</si>
  <si>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</si>
  <si>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</si>
  <si>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</si>
  <si>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</si>
  <si>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</si>
  <si>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</si>
  <si>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</si>
  <si>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</si>
  <si>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</si>
  <si>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</si>
  <si>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</si>
  <si>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</si>
  <si>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</si>
  <si>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</si>
  <si>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</si>
  <si>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</si>
  <si>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</si>
  <si>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</si>
  <si>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</si>
  <si>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</si>
  <si>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</si>
  <si>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</si>
  <si>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</si>
  <si>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</si>
  <si>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</si>
  <si>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</si>
  <si>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</si>
  <si>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</si>
  <si>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</si>
  <si>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</si>
  <si>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</si>
  <si>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</si>
  <si>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</si>
  <si>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</si>
  <si>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</si>
  <si>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</si>
  <si>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</si>
  <si>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</si>
  <si>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</si>
  <si>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</si>
  <si>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</si>
  <si>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</si>
  <si>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</si>
  <si>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</si>
  <si>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</si>
  <si>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</si>
  <si>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</si>
  <si>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</si>
  <si>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</si>
  <si>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</si>
  <si>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</si>
  <si>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</si>
  <si>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</si>
  <si>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</si>
  <si>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</si>
  <si>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</si>
  <si>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</si>
  <si>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</si>
  <si>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</si>
  <si>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</si>
  <si>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</si>
  <si>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</si>
  <si>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</si>
  <si>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</si>
  <si>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</si>
  <si>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</si>
  <si>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</si>
  <si>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</si>
  <si>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</si>
  <si>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</si>
  <si>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</si>
  <si>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</si>
  <si>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</si>
  <si>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</si>
  <si>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</si>
  <si>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</si>
  <si>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</si>
  <si>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</si>
  <si>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</si>
  <si>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</si>
  <si>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</si>
  <si>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</si>
  <si>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</si>
  <si>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</si>
  <si>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</si>
  <si>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</si>
  <si>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</si>
  <si>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</si>
  <si>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</si>
  <si>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</si>
  <si>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</si>
  <si>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</si>
  <si>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</si>
  <si>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</si>
  <si>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</si>
  <si>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</si>
  <si>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</si>
  <si>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</si>
  <si>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</si>
  <si>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</si>
  <si>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</si>
  <si>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</si>
  <si>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</si>
  <si>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</si>
  <si>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</si>
  <si>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</si>
  <si>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</si>
  <si>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</si>
  <si>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</si>
  <si>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</si>
  <si>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</si>
  <si>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</si>
  <si>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</si>
  <si>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</si>
  <si>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</si>
  <si>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</si>
  <si>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</si>
  <si>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</si>
  <si>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</si>
  <si>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</si>
  <si>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</si>
  <si>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</si>
  <si>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</si>
  <si>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</si>
  <si>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</si>
  <si>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</si>
  <si>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</si>
  <si>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</si>
  <si>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</si>
  <si>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</si>
  <si>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</si>
  <si>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</si>
  <si>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</si>
  <si>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</si>
  <si>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</si>
  <si>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</si>
  <si>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</si>
  <si>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</si>
  <si>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</si>
  <si>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</si>
  <si>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</si>
  <si>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</si>
  <si>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</si>
  <si>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</si>
  <si>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</si>
  <si>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</si>
  <si>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</si>
  <si>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</si>
  <si>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</si>
  <si>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</si>
  <si>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</si>
  <si>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</si>
  <si>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</si>
  <si>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</si>
  <si>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</si>
  <si>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</si>
  <si>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</si>
  <si>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</si>
  <si>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</si>
  <si>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</si>
  <si>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</si>
  <si>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</si>
  <si>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</si>
  <si>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</si>
  <si>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</si>
  <si>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</si>
  <si>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</si>
  <si>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</si>
  <si>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</si>
  <si>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</si>
  <si>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</si>
  <si>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</si>
  <si>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</si>
  <si>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</si>
  <si>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</si>
  <si>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</si>
  <si>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</si>
  <si>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</si>
  <si>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</si>
  <si>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</si>
  <si>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</si>
  <si>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</si>
  <si>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</si>
  <si>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</si>
  <si>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</si>
  <si>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</si>
  <si>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</si>
  <si>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</si>
  <si>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</si>
  <si>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</si>
  <si>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</si>
  <si>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</si>
  <si>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</si>
  <si>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</si>
  <si>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</si>
  <si>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</si>
  <si>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</si>
  <si>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</si>
  <si>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</si>
  <si>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</si>
  <si>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</si>
  <si>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</si>
  <si>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</si>
  <si>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</si>
  <si>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</si>
  <si>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</si>
  <si>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</si>
  <si>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</si>
  <si>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</si>
  <si>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</si>
  <si>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</si>
  <si>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</si>
  <si>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</si>
  <si>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</si>
  <si>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</si>
  <si>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</si>
  <si>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</si>
  <si>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</si>
  <si>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</si>
  <si>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</si>
  <si>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</si>
  <si>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</si>
  <si>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</si>
  <si>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</si>
  <si>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</si>
  <si>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</si>
  <si>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</si>
  <si>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</si>
  <si>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</si>
  <si>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</si>
  <si>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</si>
  <si>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</si>
  <si>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</si>
  <si>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</si>
  <si>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</si>
  <si>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</si>
  <si>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</si>
  <si>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</si>
  <si>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</si>
  <si>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</si>
  <si>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</si>
  <si>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</si>
  <si>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</si>
  <si>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</si>
  <si>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</si>
  <si>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</si>
  <si>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</si>
  <si>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</si>
  <si>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</si>
  <si>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</si>
  <si>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</si>
  <si>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</si>
  <si>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</si>
  <si>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</si>
  <si>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</si>
  <si>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</si>
  <si>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</si>
  <si>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</si>
  <si>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</si>
  <si>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</si>
  <si>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</si>
  <si>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</si>
  <si>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</si>
  <si>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</si>
  <si>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</si>
  <si>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</si>
  <si>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</si>
  <si>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</si>
  <si>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</si>
  <si>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</si>
  <si>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</si>
  <si>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</si>
  <si>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</si>
  <si>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</si>
  <si>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</si>
  <si>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</si>
  <si>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</si>
  <si>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</si>
  <si>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</si>
  <si>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</si>
  <si>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</si>
  <si>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</si>
  <si>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</si>
  <si>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</si>
  <si>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</si>
  <si>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</si>
  <si>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</si>
  <si>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</si>
  <si>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</si>
  <si>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</si>
  <si>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</si>
  <si>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</si>
  <si>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</si>
  <si>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</si>
  <si>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</si>
  <si>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</si>
  <si>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</si>
  <si>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</si>
  <si>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</si>
  <si>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</si>
  <si>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</si>
  <si>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</si>
  <si>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</si>
  <si>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</si>
  <si>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</si>
  <si>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</si>
  <si>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</si>
  <si>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</si>
  <si>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</si>
  <si>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</si>
  <si>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</si>
  <si>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</si>
  <si>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</si>
  <si>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</si>
  <si>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</si>
  <si>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</si>
  <si>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</si>
  <si>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</si>
  <si>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</si>
  <si>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</si>
  <si>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</si>
  <si>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</si>
  <si>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</si>
  <si>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</si>
  <si>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</si>
  <si>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</si>
  <si>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</si>
  <si>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</si>
  <si>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</si>
  <si>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</si>
  <si>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</si>
  <si>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</si>
  <si>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</si>
  <si>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</si>
  <si>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</si>
  <si>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</si>
  <si>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</si>
  <si>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</si>
  <si>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</si>
  <si>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</si>
  <si>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</si>
  <si>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</si>
  <si>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</si>
  <si>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</si>
  <si>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</si>
  <si>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</si>
  <si>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</si>
  <si>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</si>
  <si>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</si>
  <si>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</si>
  <si>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</si>
  <si>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</si>
  <si>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</si>
  <si>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</si>
  <si>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</si>
  <si>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</si>
  <si>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</si>
  <si>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</si>
  <si>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</si>
  <si>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</si>
  <si>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</si>
  <si>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</si>
  <si>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</si>
  <si>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</si>
  <si>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</si>
  <si>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</si>
  <si>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</si>
  <si>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</si>
  <si>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</si>
  <si>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</si>
  <si>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</si>
  <si>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</si>
  <si>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</si>
  <si>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</si>
  <si>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</si>
  <si>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</si>
  <si>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</si>
  <si>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</si>
  <si>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</si>
  <si>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</si>
  <si>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</si>
  <si>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</si>
  <si>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</si>
  <si>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</si>
  <si>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</si>
  <si>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</si>
  <si>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</si>
  <si>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</si>
  <si>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</si>
  <si>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</si>
  <si>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</si>
  <si>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</si>
  <si>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</si>
  <si>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</si>
  <si>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</si>
  <si>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</si>
  <si>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</si>
  <si>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</si>
  <si>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</si>
  <si>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</si>
  <si>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</si>
  <si>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</si>
  <si>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</si>
  <si>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</si>
  <si>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</si>
  <si>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</si>
  <si>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</si>
  <si>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</si>
  <si>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</si>
  <si>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</si>
  <si>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</si>
  <si>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</si>
  <si>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</si>
  <si>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</si>
  <si>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</si>
  <si>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</si>
  <si>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</si>
  <si>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</si>
  <si>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</si>
  <si>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</si>
  <si>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</si>
  <si>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</si>
  <si>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</si>
  <si>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</si>
  <si>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</si>
  <si>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</si>
  <si>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</si>
  <si>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</si>
  <si>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</si>
  <si>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</si>
  <si>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</si>
  <si>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</si>
  <si>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</si>
  <si>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</si>
  <si>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</si>
  <si>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</si>
  <si>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</si>
  <si>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</si>
  <si>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</si>
  <si>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</si>
  <si>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</si>
  <si>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</si>
  <si>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</si>
  <si>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</si>
  <si>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</si>
  <si>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</si>
  <si>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</si>
  <si>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</si>
  <si>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</si>
  <si>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</si>
  <si>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</si>
  <si>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</si>
  <si>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</si>
  <si>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</si>
  <si>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</si>
  <si>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</si>
  <si>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</si>
  <si>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</si>
  <si>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</si>
  <si>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</si>
  <si>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</si>
  <si>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</si>
  <si>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</si>
  <si>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</si>
  <si>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</si>
  <si>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</si>
  <si>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</si>
  <si>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</si>
  <si>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</si>
  <si>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</si>
  <si>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</si>
  <si>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</si>
  <si>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</si>
  <si>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</si>
  <si>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</si>
  <si>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</si>
  <si>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</si>
  <si>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</si>
  <si>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</si>
  <si>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</si>
  <si>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</si>
  <si>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</si>
  <si>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</si>
  <si>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</si>
  <si>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</si>
  <si>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</si>
  <si>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</si>
  <si>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</si>
  <si>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</si>
  <si>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</si>
  <si>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</si>
  <si>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</si>
  <si>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</si>
  <si>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</si>
  <si>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</si>
  <si>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</si>
  <si>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</si>
  <si>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</si>
  <si>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</si>
  <si>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</si>
  <si>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</si>
  <si>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</si>
  <si>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</si>
  <si>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</si>
  <si>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</si>
  <si>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</si>
  <si>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</si>
  <si>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</si>
  <si>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</si>
  <si>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</si>
  <si>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</si>
  <si>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</si>
  <si>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</si>
  <si>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</si>
  <si>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</si>
  <si>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</si>
  <si>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</si>
  <si>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</si>
  <si>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</si>
  <si>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</si>
  <si>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</si>
  <si>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</si>
  <si>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</si>
  <si>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</si>
  <si>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</si>
  <si>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</si>
  <si>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</si>
  <si>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</si>
  <si>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</si>
  <si>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</si>
  <si>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</si>
  <si>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</si>
  <si>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</si>
  <si>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</si>
  <si>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</si>
  <si>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</si>
  <si>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</si>
  <si>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</si>
  <si>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</si>
  <si>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</si>
  <si>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</si>
  <si>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</si>
  <si>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</si>
  <si>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</si>
  <si>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</si>
  <si>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</si>
  <si>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</si>
  <si>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</si>
  <si>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</si>
  <si>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</si>
  <si>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</si>
  <si>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</si>
  <si>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</si>
  <si>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</si>
  <si>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</si>
  <si>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</si>
  <si>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</si>
  <si>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</si>
  <si>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</si>
  <si>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</si>
  <si>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</si>
  <si>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</si>
  <si>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</si>
  <si>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</si>
  <si>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</si>
  <si>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</si>
  <si>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</si>
  <si>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</si>
  <si>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</si>
  <si>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</si>
  <si>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</si>
  <si>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</si>
  <si>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</si>
  <si>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</si>
  <si>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</si>
  <si>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</si>
  <si>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</si>
  <si>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</si>
  <si>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</si>
  <si>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</si>
  <si>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</si>
  <si>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</si>
  <si>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</si>
  <si>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</si>
  <si>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</si>
  <si>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</si>
  <si>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</si>
  <si>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</si>
  <si>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</si>
  <si>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</si>
  <si>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</si>
  <si>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</si>
  <si>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</si>
  <si>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</si>
  <si>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</si>
  <si>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</si>
  <si>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</si>
  <si>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</si>
  <si>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</si>
  <si>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</si>
  <si>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</si>
  <si>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</si>
  <si>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</si>
  <si>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</si>
  <si>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</si>
  <si>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</si>
  <si>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</si>
  <si>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</si>
  <si>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</si>
  <si>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</si>
  <si>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</si>
  <si>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</si>
  <si>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</si>
  <si>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</si>
  <si>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</si>
  <si>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</si>
  <si>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</si>
  <si>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</si>
  <si>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</si>
  <si>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</si>
  <si>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</si>
  <si>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</si>
  <si>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</si>
  <si>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</si>
  <si>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</si>
  <si>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</si>
  <si>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</si>
  <si>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</si>
  <si>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</si>
  <si>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</si>
  <si>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</si>
  <si>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</si>
  <si>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</si>
  <si>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</si>
  <si>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</si>
  <si>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</si>
  <si>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</si>
  <si>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</si>
  <si>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</si>
  <si>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</si>
  <si>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</si>
  <si>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</si>
  <si>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</si>
  <si>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</si>
  <si>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</si>
  <si>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</si>
  <si>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</si>
  <si>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</si>
  <si>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</si>
  <si>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</si>
  <si>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</si>
  <si>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</si>
  <si>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</si>
  <si>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</si>
  <si>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</si>
  <si>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</si>
  <si>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</si>
  <si>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</si>
  <si>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</si>
  <si>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</si>
  <si>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</si>
  <si>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</si>
  <si>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</si>
  <si>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</si>
  <si>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</si>
  <si>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</si>
  <si>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</si>
  <si>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</si>
  <si>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</si>
  <si>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</si>
  <si>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</si>
  <si>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</si>
  <si>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</si>
  <si>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</si>
  <si>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</si>
  <si>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</si>
  <si>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</si>
  <si>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</si>
  <si>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</si>
  <si>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</si>
  <si>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</si>
  <si>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</si>
  <si>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</si>
  <si>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</si>
  <si>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</si>
  <si>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</si>
  <si>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</si>
  <si>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</si>
  <si>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</si>
  <si>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</si>
  <si>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</si>
  <si>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</si>
  <si>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</si>
  <si>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</si>
  <si>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</si>
  <si>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</si>
  <si>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</si>
  <si>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</si>
  <si>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</si>
  <si>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</si>
  <si>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</si>
  <si>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</si>
  <si>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</si>
  <si>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</si>
  <si>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</si>
  <si>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</si>
  <si>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</si>
  <si>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</si>
  <si>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</si>
  <si>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</si>
  <si>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</si>
  <si>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</si>
  <si>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</si>
  <si>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</si>
  <si>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</si>
  <si>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</si>
  <si>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</si>
  <si>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</si>
  <si>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</si>
  <si>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</si>
  <si>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</si>
  <si>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</si>
  <si>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</si>
  <si>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</si>
  <si>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</si>
  <si>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</si>
  <si>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</si>
  <si>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</si>
  <si>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</si>
  <si>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</si>
  <si>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</si>
  <si>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</si>
  <si>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</si>
  <si>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</si>
  <si>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</si>
  <si>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</si>
  <si>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</si>
  <si>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</si>
  <si>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</si>
  <si>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</si>
  <si>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</si>
  <si>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</si>
  <si>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</si>
  <si>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</si>
  <si>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</si>
  <si>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</si>
  <si>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</si>
  <si>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</si>
  <si>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</si>
  <si>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</si>
  <si>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</si>
  <si>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</si>
  <si>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</si>
  <si>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</si>
  <si>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</si>
  <si>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</si>
  <si>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</si>
  <si>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</si>
  <si>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</si>
  <si>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</si>
  <si>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</si>
  <si>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</si>
  <si>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</si>
  <si>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</si>
  <si>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</si>
  <si>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</si>
  <si>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</si>
  <si>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</si>
  <si>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</si>
  <si>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</si>
  <si>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</si>
  <si>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</si>
  <si>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</si>
  <si>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</si>
  <si>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</si>
  <si>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</si>
  <si>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</si>
  <si>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</si>
  <si>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</si>
  <si>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</si>
  <si>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</si>
  <si>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</si>
  <si>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</si>
  <si>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</si>
  <si>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</si>
  <si>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</si>
  <si>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</si>
  <si>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</si>
  <si>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</si>
  <si>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</si>
  <si>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</si>
  <si>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</si>
  <si>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</si>
  <si>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</si>
  <si>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</si>
  <si>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</si>
  <si>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</si>
  <si>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</si>
  <si>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</si>
  <si>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</si>
  <si>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</si>
  <si>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</si>
  <si>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</si>
  <si>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</si>
  <si>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</si>
  <si>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</si>
  <si>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</si>
  <si>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</si>
  <si>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</si>
  <si>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</si>
  <si>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</si>
  <si>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</si>
  <si>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</si>
  <si>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</si>
  <si>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</si>
  <si>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</si>
  <si>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</si>
  <si>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</si>
  <si>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</si>
  <si>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</si>
  <si>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</si>
  <si>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</si>
  <si>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</si>
  <si>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</si>
  <si>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</si>
  <si>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</si>
  <si>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</si>
  <si>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</si>
  <si>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</si>
  <si>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</si>
  <si>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</si>
  <si>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</si>
  <si>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</si>
  <si>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</si>
  <si>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</si>
  <si>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</si>
  <si>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</si>
  <si>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</si>
  <si>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</si>
  <si>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</si>
  <si>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</si>
  <si>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</si>
  <si>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</si>
  <si>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</si>
  <si>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</si>
  <si>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</si>
  <si>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</si>
  <si>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</si>
  <si>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</si>
  <si>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</si>
  <si>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</si>
  <si>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</si>
  <si>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</si>
  <si>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</si>
  <si>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</si>
  <si>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</si>
  <si>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</si>
  <si>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</si>
  <si>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</si>
  <si>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</si>
  <si>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</si>
  <si>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</si>
  <si>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</si>
  <si>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</si>
  <si>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</si>
  <si>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</si>
  <si>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</si>
  <si>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</si>
  <si>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</si>
  <si>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</si>
  <si>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</si>
  <si>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</si>
  <si>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</si>
  <si>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</si>
  <si>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</si>
  <si>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</si>
  <si>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</si>
  <si>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</si>
  <si>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</si>
  <si>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</si>
  <si>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</si>
  <si>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</si>
  <si>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</si>
  <si>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</si>
  <si>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</si>
  <si>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</si>
  <si>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</si>
  <si>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</si>
  <si>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</si>
  <si>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</si>
  <si>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</si>
  <si>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</si>
  <si>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</si>
  <si>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</si>
  <si>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</si>
  <si>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</si>
  <si>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</si>
  <si>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</si>
  <si>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</si>
  <si>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</si>
  <si>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</si>
  <si>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</si>
  <si>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</si>
  <si>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</si>
  <si>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</si>
  <si>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</si>
  <si>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</si>
  <si>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</si>
  <si>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</si>
  <si>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</si>
  <si>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</si>
  <si>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</si>
  <si>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</si>
  <si>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</si>
  <si>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</si>
  <si>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</si>
  <si>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</si>
  <si>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</si>
  <si>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</si>
  <si>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</si>
  <si>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</si>
  <si>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</si>
  <si>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</si>
  <si>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</si>
  <si>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</si>
  <si>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</si>
  <si>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</si>
  <si>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</si>
  <si>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</si>
  <si>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</si>
  <si>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</si>
  <si>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</si>
  <si>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</si>
  <si>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</si>
  <si>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</si>
  <si>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</si>
  <si>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</si>
  <si>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</si>
  <si>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</si>
  <si>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</si>
  <si>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</si>
  <si>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</si>
  <si>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</si>
  <si>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</si>
  <si>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</si>
  <si>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</si>
  <si>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</si>
  <si>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</si>
  <si>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</si>
  <si>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</si>
  <si>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</si>
  <si>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</si>
  <si>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</si>
  <si>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</si>
  <si>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</si>
  <si>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</si>
  <si>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</si>
  <si>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</si>
  <si>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</si>
  <si>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</si>
  <si>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</si>
  <si>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</si>
  <si>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</si>
  <si>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</si>
  <si>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</si>
  <si>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</si>
  <si>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</si>
  <si>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</si>
  <si>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</si>
  <si>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</si>
  <si>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</si>
  <si>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</si>
  <si>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</si>
  <si>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</si>
  <si>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</si>
  <si>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</si>
  <si>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</si>
  <si>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</si>
  <si>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</si>
  <si>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</si>
  <si>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</si>
  <si>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</si>
  <si>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</si>
  <si>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</si>
  <si>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</si>
  <si>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</si>
  <si>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</si>
  <si>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</si>
  <si>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</si>
  <si>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</si>
  <si>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</si>
  <si>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</si>
  <si>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</si>
  <si>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</si>
  <si>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</si>
  <si>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</si>
  <si>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</si>
  <si>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</si>
  <si>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</si>
  <si>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</si>
  <si>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</si>
  <si>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</si>
  <si>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</si>
  <si>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</si>
  <si>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</si>
  <si>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</si>
  <si>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</si>
  <si>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</si>
  <si>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</si>
  <si>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</si>
  <si>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</si>
  <si>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</si>
  <si>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</si>
  <si>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</si>
  <si>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</si>
  <si>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</si>
  <si>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</si>
  <si>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</si>
  <si>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</si>
  <si>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</si>
  <si>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</si>
  <si>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</si>
  <si>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</si>
  <si>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</si>
  <si>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</si>
  <si>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</si>
  <si>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</si>
  <si>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</si>
  <si>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</si>
  <si>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</si>
  <si>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</si>
  <si>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</si>
  <si>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</si>
  <si>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</si>
  <si>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</si>
  <si>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</si>
  <si>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</si>
  <si>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</si>
  <si>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</si>
  <si>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</si>
  <si>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</si>
  <si>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</si>
  <si>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</si>
  <si>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</si>
  <si>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</si>
  <si>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</si>
  <si>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</si>
  <si>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</si>
  <si>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</si>
  <si>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</si>
  <si>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</si>
  <si>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</si>
  <si>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</si>
  <si>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</si>
  <si>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</si>
  <si>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</si>
  <si>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</si>
  <si>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</si>
  <si>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</si>
  <si>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</si>
  <si>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</si>
  <si>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</si>
  <si>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</si>
  <si>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</si>
  <si>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</si>
  <si>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</si>
  <si>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</si>
  <si>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</si>
  <si>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</si>
  <si>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</si>
  <si>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</si>
  <si>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</si>
  <si>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</si>
  <si>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</si>
  <si>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</si>
  <si>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</si>
  <si>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</si>
  <si>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</si>
  <si>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</si>
  <si>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</si>
  <si>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</si>
  <si>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</si>
  <si>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</si>
  <si>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</si>
  <si>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</si>
  <si>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</si>
  <si>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</si>
  <si>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</si>
  <si>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</si>
  <si>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</si>
  <si>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</si>
  <si>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</si>
  <si>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</si>
  <si>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</si>
  <si>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</si>
  <si>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</si>
  <si>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</si>
  <si>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</si>
  <si>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</si>
  <si>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</si>
  <si>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</si>
  <si>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</si>
  <si>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</si>
  <si>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</si>
  <si>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</si>
  <si>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</si>
  <si>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</si>
  <si>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</si>
  <si>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</si>
  <si>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</si>
  <si>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</si>
  <si>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</si>
  <si>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</si>
  <si>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</si>
  <si>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</si>
  <si>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</si>
  <si>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</si>
  <si>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</si>
  <si>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</si>
  <si>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</si>
  <si>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</si>
  <si>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</si>
  <si>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</si>
  <si>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</si>
  <si>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</si>
  <si>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</si>
  <si>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</si>
  <si>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</si>
  <si>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</si>
  <si>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</si>
  <si>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</si>
  <si>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</si>
  <si>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</si>
  <si>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</si>
  <si>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</si>
  <si>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</si>
  <si>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</si>
  <si>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</si>
  <si>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</si>
  <si>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</si>
  <si>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</si>
  <si>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</si>
  <si>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</si>
  <si>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</si>
  <si>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</si>
  <si>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</si>
  <si>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</si>
  <si>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</si>
  <si>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</si>
  <si>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</si>
  <si>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</si>
  <si>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</si>
  <si>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</si>
  <si>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</si>
  <si>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</si>
  <si>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</si>
  <si>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</si>
  <si>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</si>
  <si>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</si>
  <si>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</si>
  <si>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</si>
  <si>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</si>
  <si>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</si>
  <si>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</si>
  <si>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</si>
  <si>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</si>
  <si>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</si>
  <si>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</si>
  <si>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</si>
  <si>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</si>
  <si>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</si>
  <si>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</si>
  <si>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</si>
  <si>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</si>
  <si>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</si>
  <si>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</si>
  <si>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</si>
  <si>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</si>
  <si>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</si>
  <si>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</si>
  <si>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</si>
  <si>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</si>
  <si>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</si>
  <si>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</si>
  <si>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</si>
  <si>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</si>
  <si>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</si>
  <si>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</si>
  <si>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</si>
  <si>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</si>
  <si>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</si>
  <si>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</si>
  <si>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</si>
  <si>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</si>
  <si>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</si>
  <si>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</si>
  <si>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</si>
  <si>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</si>
  <si>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</si>
  <si>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</si>
  <si>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</si>
  <si>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</si>
  <si>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</si>
  <si>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</si>
  <si>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</si>
  <si>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</si>
  <si>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</si>
  <si>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</si>
  <si>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</si>
  <si>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</si>
  <si>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</si>
  <si>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</si>
  <si>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</si>
  <si>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</si>
  <si>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</si>
  <si>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</si>
  <si>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</si>
  <si>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</si>
  <si>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</si>
  <si>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</si>
  <si>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</si>
  <si>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</si>
  <si>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</si>
  <si>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</si>
  <si>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</si>
  <si>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</si>
  <si>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</si>
  <si>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</si>
  <si>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</si>
  <si>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</si>
  <si>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</si>
  <si>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</si>
  <si>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</si>
  <si>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</si>
  <si>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</si>
  <si>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</si>
  <si>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</si>
  <si>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</si>
  <si>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</si>
  <si>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</si>
  <si>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</si>
  <si>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</si>
  <si>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</si>
  <si>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</si>
  <si>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</si>
  <si>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</si>
  <si>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</si>
  <si>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</si>
  <si>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</si>
  <si>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</si>
  <si>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</si>
  <si>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</si>
  <si>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</si>
  <si>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</si>
  <si>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</si>
  <si>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</si>
  <si>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</si>
  <si>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</si>
  <si>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</si>
  <si>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</si>
  <si>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</si>
  <si>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</si>
  <si>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</si>
  <si>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</si>
  <si>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</si>
  <si>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</si>
  <si>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</si>
  <si>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</si>
  <si>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</si>
  <si>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</si>
  <si>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</si>
  <si>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</si>
  <si>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</si>
  <si>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</si>
  <si>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</si>
  <si>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</si>
  <si>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</si>
  <si>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</si>
  <si>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</si>
  <si>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</si>
  <si>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</si>
  <si>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</si>
  <si>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</si>
  <si>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</si>
  <si>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</si>
  <si>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</si>
  <si>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</si>
  <si>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</si>
  <si>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</si>
  <si>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</si>
  <si>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</si>
  <si>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</si>
  <si>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</si>
  <si>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</si>
  <si>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</si>
  <si>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</si>
  <si>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</si>
  <si>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</si>
  <si>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</si>
  <si>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</si>
  <si>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</si>
  <si>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</si>
  <si>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</si>
  <si>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</si>
  <si>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</si>
  <si>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</si>
  <si>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</si>
  <si>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</si>
  <si>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</si>
  <si>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</si>
  <si>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</si>
  <si>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</si>
  <si>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</si>
  <si>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</si>
  <si>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</si>
  <si>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</si>
  <si>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</si>
  <si>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</si>
  <si>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</si>
  <si>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</si>
  <si>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</si>
  <si>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</si>
  <si>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</si>
  <si>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</si>
  <si>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</si>
  <si>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</si>
  <si>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</si>
  <si>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</si>
  <si>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</si>
  <si>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</si>
  <si>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</si>
  <si>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</si>
  <si>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</si>
  <si>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</si>
  <si>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</si>
  <si>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</si>
  <si>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</si>
  <si>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</si>
  <si>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</si>
  <si>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</si>
  <si>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</si>
  <si>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</si>
  <si>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</si>
  <si>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</si>
  <si>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</si>
  <si>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</si>
  <si>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</si>
  <si>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</si>
  <si>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</si>
  <si>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</si>
  <si>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</si>
  <si>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</si>
  <si>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</si>
  <si>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</si>
  <si>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</si>
  <si>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</si>
  <si>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</si>
  <si>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</si>
  <si>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</si>
  <si>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</si>
  <si>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</si>
  <si>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</si>
  <si>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</si>
  <si>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</si>
  <si>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</si>
  <si>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</si>
  <si>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</si>
  <si>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</si>
  <si>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</si>
  <si>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</si>
  <si>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</si>
  <si>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</si>
  <si>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</si>
  <si>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</si>
  <si>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</si>
  <si>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</si>
  <si>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</si>
  <si>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</si>
  <si>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</si>
  <si>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</si>
  <si>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</si>
  <si>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</si>
  <si>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</si>
  <si>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</si>
  <si>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</si>
  <si>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</si>
  <si>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</si>
  <si>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</si>
  <si>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</si>
  <si>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</si>
  <si>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</si>
  <si>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</si>
  <si>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</si>
  <si>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</si>
  <si>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</si>
  <si>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</si>
  <si>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</si>
  <si>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</si>
  <si>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</si>
  <si>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</si>
  <si>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</si>
  <si>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</si>
  <si>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</si>
  <si>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</si>
  <si>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</si>
  <si>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</si>
  <si>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</si>
  <si>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</si>
  <si>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</si>
  <si>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</si>
  <si>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</si>
  <si>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</si>
  <si>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</si>
  <si>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</si>
  <si>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</si>
  <si>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</si>
  <si>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</si>
  <si>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</si>
  <si>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</si>
  <si>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</si>
  <si>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</si>
  <si>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</si>
  <si>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</si>
  <si>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</si>
  <si>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</si>
  <si>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</si>
  <si>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</si>
  <si>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</si>
  <si>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</si>
  <si>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</si>
  <si>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</si>
  <si>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</si>
  <si>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</si>
  <si>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</si>
  <si>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</si>
  <si>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</si>
  <si>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</si>
  <si>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</si>
  <si>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</si>
  <si>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</si>
  <si>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</si>
  <si>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</si>
  <si>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</si>
  <si>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</si>
  <si>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</si>
  <si>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</si>
  <si>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</si>
  <si>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</si>
  <si>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</si>
  <si>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</si>
  <si>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</si>
  <si>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</si>
  <si>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</si>
  <si>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</si>
  <si>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</si>
  <si>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</si>
  <si>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</si>
  <si>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</si>
  <si>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</si>
  <si>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</si>
  <si>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</si>
  <si>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</si>
  <si>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</si>
  <si>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</si>
  <si>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</si>
  <si>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</si>
  <si>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</si>
  <si>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</si>
  <si>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</si>
  <si>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</si>
  <si>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</si>
  <si>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</si>
  <si>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</si>
  <si>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</si>
  <si>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</si>
  <si>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</si>
  <si>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</si>
  <si>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</si>
  <si>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</si>
  <si>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</si>
  <si>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</si>
  <si>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</si>
  <si>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</si>
  <si>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</si>
  <si>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</si>
  <si>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</si>
  <si>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</si>
  <si>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</si>
  <si>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</si>
  <si>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</si>
  <si>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</si>
  <si>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</si>
  <si>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</si>
  <si>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</si>
  <si>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</si>
  <si>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</si>
  <si>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</si>
  <si>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</si>
  <si>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</si>
  <si>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</si>
  <si>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</si>
  <si>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</si>
  <si>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</si>
  <si>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</si>
  <si>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</si>
  <si>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</si>
  <si>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</si>
  <si>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</si>
  <si>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</si>
  <si>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</si>
  <si>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</si>
  <si>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</si>
  <si>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</si>
  <si>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</si>
  <si>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</si>
  <si>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</si>
  <si>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</si>
  <si>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</si>
  <si>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</si>
  <si>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</si>
  <si>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</si>
  <si>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</si>
  <si>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</si>
  <si>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</si>
  <si>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</si>
  <si>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</si>
  <si>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</si>
  <si>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</si>
  <si>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</si>
  <si>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</si>
  <si>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</si>
  <si>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</si>
  <si>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</si>
  <si>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</si>
  <si>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</si>
  <si>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</si>
  <si>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</si>
  <si>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</si>
  <si>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</si>
  <si>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</si>
  <si>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</si>
  <si>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</si>
  <si>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</si>
  <si>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</si>
  <si>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</si>
  <si>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</si>
  <si>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</si>
  <si>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</si>
  <si>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</si>
  <si>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</si>
  <si>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</si>
  <si>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</si>
  <si>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</si>
  <si>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</si>
  <si>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</si>
  <si>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</si>
  <si>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</si>
  <si>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</si>
  <si>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</si>
  <si>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</si>
  <si>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</si>
  <si>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</si>
  <si>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</si>
  <si>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</si>
  <si>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</si>
  <si>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</si>
  <si>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</si>
  <si>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</si>
  <si>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</si>
  <si>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</si>
  <si>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</si>
  <si>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</si>
  <si>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</si>
  <si>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</si>
  <si>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</si>
  <si>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</si>
  <si>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</si>
  <si>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</si>
  <si>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</si>
  <si>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</si>
  <si>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</si>
  <si>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</si>
  <si>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</si>
  <si>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</si>
  <si>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</si>
  <si>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</si>
  <si>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</si>
  <si>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</si>
  <si>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</si>
  <si>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</si>
  <si>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</si>
  <si>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</si>
  <si>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</si>
  <si>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</si>
  <si>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</si>
  <si>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</si>
  <si>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</si>
  <si>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</si>
  <si>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</si>
  <si>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</si>
  <si>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</si>
  <si>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</si>
  <si>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</si>
  <si>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</si>
  <si>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</si>
  <si>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</si>
  <si>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</si>
  <si>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</si>
  <si>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</si>
  <si>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</si>
  <si>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</si>
  <si>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</si>
  <si>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</si>
  <si>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</si>
  <si>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</si>
  <si>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</si>
  <si>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</si>
  <si>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</si>
  <si>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</si>
  <si>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</si>
  <si>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</si>
  <si>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</si>
  <si>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</si>
  <si>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</si>
  <si>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</si>
  <si>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</si>
  <si>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</si>
  <si>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</si>
  <si>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</si>
  <si>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</si>
  <si>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</si>
  <si>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</si>
  <si>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</si>
  <si>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</si>
  <si>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</si>
  <si>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</si>
  <si>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</si>
  <si>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</si>
  <si>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</si>
  <si>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</si>
  <si>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</si>
  <si>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</si>
  <si>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</si>
  <si>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</si>
  <si>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</si>
  <si>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</si>
  <si>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</si>
  <si>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</si>
  <si>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</si>
  <si>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</si>
  <si>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</si>
  <si>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</si>
  <si>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</si>
  <si>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</si>
  <si>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</si>
  <si>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</si>
  <si>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</si>
  <si>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</si>
  <si>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</si>
  <si>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</si>
  <si>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</si>
  <si>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</si>
  <si>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</si>
  <si>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</si>
  <si>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</si>
  <si>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</si>
  <si>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</si>
  <si>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</si>
  <si>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</si>
  <si>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</si>
  <si>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</si>
  <si>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</si>
  <si>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</si>
  <si>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</si>
  <si>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</si>
  <si>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</si>
  <si>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</si>
  <si>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</si>
  <si>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</si>
  <si>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</si>
  <si>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</si>
  <si>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</si>
  <si>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</si>
  <si>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</si>
  <si>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CONTRIBUIR AL MEJORAMIENTO EN LA EDUCACIÓN Y LOS PROCESO INSTITUCIONALES PARA LA FORMACIÓN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</si>
  <si>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APOYAR EN LA EDUCACIÓN Y LOS PROCESO INSTITUCIONALES PARA LA ENSEÑANZA Y DESARROLLO INTEGRAL A NIÑOS Y NIÑAS DE 0 A 6 AÑOS, EN UN PROCESO DE APRENDIZAJE SIGNIFICATIVO A TRAVÉS DE UNA PROPUESTA PEDAGÓGICA QUE PROMUEVA ENTORNOS PROTECTORES DESDE UNA PERSPECTIVA DE DERECHOS, EQUIDAD Y GÉNERO, ESTIMULANDO LAS DIMENSIONES DEL SER HUMANO, EL DESARROLLO INTEGRAL Y SU DESEMPEÑO SOCIO AFECTIVO EN ATENCION A LA PRIMERA INFANCIA.</t>
  </si>
  <si>
    <t>CONSEJO COMUNITARIO MAYOR DE CASIMIRO "DEFENSA DEL TERRITORIO"</t>
  </si>
  <si>
    <t>10-2015</t>
  </si>
  <si>
    <t>INSTITUCIÓN EDUCATIVA JARDÍN MI PRIMER SUEÑO</t>
  </si>
  <si>
    <t>03-2018</t>
  </si>
  <si>
    <t>CONTRIBUIR AL MEJORAMIENTO EN LA EDUCACIÓN Y LOS PROCESO INSTITUCIONALES PARA LA FORMACIÓN Y DESARROLLO INTEGRAL A NIÑOS Y NIÑAS DE LOS GRADOS DE EXPLORADORES, PÁRVULOS, PRE-JARDÍN Y TRANSICIÓN, EN EL PROCESO DE APRENDIZAJE SIGNIFICATIVO A TRAVÉS DE UNA PROPUESTA PEDAGÓGICA QUE PROMUEVA ENTORNOS PROTECTORES DESDE UNA PERSPECTIVA DE DERECHOS, EQUIDAD Y GÉNERO, ESTIMULANDO LAS DIMENSIONES DEL SER HUMANO, EL DESARROLLO INTEGRAL Y SU DESEMPEÑO SOCIO AFECTIVO</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</si>
  <si>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</si>
  <si>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Contribuir a la prevención de la desnutrición aguda en niñas y niños menores de 5 años y la atención de bajo peso en mujeres gestantes, el bajo peso al nacer y el retraso en talla, mediante la promoción de condiciones adecuadas de nutrición y salud, y el fortalecimeinto de las capacidades familiares para la genereación de entornos protectores en seguridad alimentaria y nutricional</t>
  </si>
  <si>
    <t>320-2020</t>
  </si>
  <si>
    <t>337-2020</t>
  </si>
  <si>
    <t>336-2020</t>
  </si>
  <si>
    <t>335-2020</t>
  </si>
  <si>
    <t>333-2020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</si>
  <si>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</si>
  <si>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DIOSANA PALACIOS BEJARANO</t>
  </si>
  <si>
    <t>CALLE 30 No. 12 - 96 3ER PISO</t>
  </si>
  <si>
    <t>3163152749</t>
  </si>
  <si>
    <t>agroimpulsochoco@hotmail.com</t>
  </si>
  <si>
    <t>04-2012</t>
  </si>
  <si>
    <t>02-2013</t>
  </si>
  <si>
    <t>06-2014</t>
  </si>
  <si>
    <t>009-2019</t>
  </si>
  <si>
    <t>04-2020</t>
  </si>
  <si>
    <t>CONSEJO COMUNITARIO GENERAL DEL RIO BAUDO Y SUS AFLUENTES "ACABA"</t>
  </si>
  <si>
    <t>04-2016</t>
  </si>
  <si>
    <t>07-2017</t>
  </si>
  <si>
    <t>2021-27-27001292020</t>
  </si>
  <si>
    <t>151-2020</t>
  </si>
  <si>
    <t>338-2020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</si>
</sst>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85" zoomScaleNormal="85" zoomScaleSheetLayoutView="40" zoomScalePageLayoutView="40" workbookViewId="0">
      <selection activeCell="H36" sqref="H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628</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900503974</v>
      </c>
      <c r="C20" s="5"/>
      <c r="D20" s="73"/>
      <c r="E20" s="5"/>
      <c r="F20" s="5"/>
      <c r="G20" s="5"/>
      <c r="H20" s="242"/>
      <c r="I20" s="148" t="s">
        <v>628</v>
      </c>
      <c r="J20" s="149" t="s">
        <v>630</v>
      </c>
      <c r="K20" s="150">
        <v>3770173750</v>
      </c>
      <c r="L20" s="151"/>
      <c r="M20" s="151">
        <v>44561</v>
      </c>
      <c r="N20" s="134">
        <f>+(M20-L20)/30</f>
        <v>1485.3666666666666</v>
      </c>
      <c r="O20" s="137"/>
      <c r="U20" s="133"/>
      <c r="V20" s="105">
        <f ca="1">NOW()</f>
        <v>44194.373891087962</v>
      </c>
      <c r="W20" s="105">
        <f ca="1">NOW()</f>
        <v>44194.373891087962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AGRO IMPULSO DEL CHOCO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1" t="s">
        <v>2678</v>
      </c>
      <c r="C48" s="112" t="s">
        <v>32</v>
      </c>
      <c r="D48" s="110" t="s">
        <v>2695</v>
      </c>
      <c r="E48" s="144">
        <v>41004</v>
      </c>
      <c r="F48" s="144">
        <v>41261</v>
      </c>
      <c r="G48" s="159">
        <f>IF(AND(E48&lt;&gt;"",F48&lt;&gt;""),((F48-E48)/30),"")</f>
        <v>8.5666666666666664</v>
      </c>
      <c r="H48" s="121" t="s">
        <v>2677</v>
      </c>
      <c r="I48" s="113" t="s">
        <v>628</v>
      </c>
      <c r="J48" s="113" t="s">
        <v>630</v>
      </c>
      <c r="K48" s="116">
        <v>40000000</v>
      </c>
      <c r="L48" s="115" t="s">
        <v>1148</v>
      </c>
      <c r="M48" s="117">
        <v>1</v>
      </c>
      <c r="N48" s="115" t="s">
        <v>27</v>
      </c>
      <c r="O48" s="115" t="s">
        <v>1148</v>
      </c>
      <c r="P48" s="78"/>
    </row>
    <row r="49" spans="1:16" s="6" customFormat="1" ht="24.75" customHeight="1" x14ac:dyDescent="0.25">
      <c r="A49" s="142">
        <v>2</v>
      </c>
      <c r="B49" s="121" t="s">
        <v>2678</v>
      </c>
      <c r="C49" s="112" t="s">
        <v>32</v>
      </c>
      <c r="D49" s="110" t="s">
        <v>2696</v>
      </c>
      <c r="E49" s="144">
        <v>41295</v>
      </c>
      <c r="F49" s="144">
        <v>41629</v>
      </c>
      <c r="G49" s="159">
        <f t="shared" ref="G49:G50" si="2">IF(AND(E49&lt;&gt;"",F49&lt;&gt;""),((F49-E49)/30),"")</f>
        <v>11.133333333333333</v>
      </c>
      <c r="H49" s="121" t="s">
        <v>2677</v>
      </c>
      <c r="I49" s="113" t="s">
        <v>628</v>
      </c>
      <c r="J49" s="120" t="s">
        <v>630</v>
      </c>
      <c r="K49" s="116">
        <v>50000000</v>
      </c>
      <c r="L49" s="115" t="s">
        <v>1148</v>
      </c>
      <c r="M49" s="117">
        <v>1</v>
      </c>
      <c r="N49" s="115" t="s">
        <v>27</v>
      </c>
      <c r="O49" s="115" t="s">
        <v>1148</v>
      </c>
      <c r="P49" s="78"/>
    </row>
    <row r="50" spans="1:16" s="6" customFormat="1" ht="24.75" customHeight="1" x14ac:dyDescent="0.25">
      <c r="A50" s="142">
        <v>3</v>
      </c>
      <c r="B50" s="121" t="s">
        <v>2678</v>
      </c>
      <c r="C50" s="112" t="s">
        <v>32</v>
      </c>
      <c r="D50" s="110" t="s">
        <v>2697</v>
      </c>
      <c r="E50" s="144">
        <v>41666</v>
      </c>
      <c r="F50" s="144">
        <v>41988</v>
      </c>
      <c r="G50" s="159">
        <f t="shared" si="2"/>
        <v>10.733333333333333</v>
      </c>
      <c r="H50" s="121" t="s">
        <v>2677</v>
      </c>
      <c r="I50" s="120" t="s">
        <v>628</v>
      </c>
      <c r="J50" s="120" t="s">
        <v>630</v>
      </c>
      <c r="K50" s="116">
        <v>55000000</v>
      </c>
      <c r="L50" s="115" t="s">
        <v>1148</v>
      </c>
      <c r="M50" s="117">
        <v>1</v>
      </c>
      <c r="N50" s="115" t="s">
        <v>27</v>
      </c>
      <c r="O50" s="115" t="s">
        <v>1148</v>
      </c>
      <c r="P50" s="78"/>
    </row>
    <row r="51" spans="1:16" s="6" customFormat="1" ht="24.75" customHeight="1" outlineLevel="1" x14ac:dyDescent="0.25">
      <c r="A51" s="142">
        <v>4</v>
      </c>
      <c r="B51" s="111" t="s">
        <v>2678</v>
      </c>
      <c r="C51" s="112" t="s">
        <v>32</v>
      </c>
      <c r="D51" s="110" t="s">
        <v>2679</v>
      </c>
      <c r="E51" s="144">
        <v>42025</v>
      </c>
      <c r="F51" s="144">
        <v>42356</v>
      </c>
      <c r="G51" s="159">
        <f t="shared" ref="G51:G107" si="3">IF(AND(E51&lt;&gt;"",F51&lt;&gt;""),((F51-E51)/30),"")</f>
        <v>11.033333333333333</v>
      </c>
      <c r="H51" s="121" t="s">
        <v>2677</v>
      </c>
      <c r="I51" s="113" t="s">
        <v>628</v>
      </c>
      <c r="J51" s="113" t="s">
        <v>630</v>
      </c>
      <c r="K51" s="116">
        <v>52000000</v>
      </c>
      <c r="L51" s="115" t="s">
        <v>1148</v>
      </c>
      <c r="M51" s="117">
        <v>1</v>
      </c>
      <c r="N51" s="115" t="s">
        <v>27</v>
      </c>
      <c r="O51" s="115" t="s">
        <v>1148</v>
      </c>
      <c r="P51" s="78"/>
    </row>
    <row r="52" spans="1:16" s="7" customFormat="1" ht="24.75" customHeight="1" outlineLevel="1" x14ac:dyDescent="0.25">
      <c r="A52" s="143">
        <v>5</v>
      </c>
      <c r="B52" s="121" t="s">
        <v>2678</v>
      </c>
      <c r="C52" s="112" t="s">
        <v>32</v>
      </c>
      <c r="D52" s="110" t="s">
        <v>2701</v>
      </c>
      <c r="E52" s="144">
        <v>42423</v>
      </c>
      <c r="F52" s="144">
        <v>42723</v>
      </c>
      <c r="G52" s="159">
        <f t="shared" si="3"/>
        <v>10</v>
      </c>
      <c r="H52" s="121" t="s">
        <v>2677</v>
      </c>
      <c r="I52" s="113" t="s">
        <v>628</v>
      </c>
      <c r="J52" s="120" t="s">
        <v>630</v>
      </c>
      <c r="K52" s="116">
        <v>82000000</v>
      </c>
      <c r="L52" s="115" t="s">
        <v>1148</v>
      </c>
      <c r="M52" s="117">
        <v>1</v>
      </c>
      <c r="N52" s="115" t="s">
        <v>27</v>
      </c>
      <c r="O52" s="115" t="s">
        <v>1148</v>
      </c>
      <c r="P52" s="79"/>
    </row>
    <row r="53" spans="1:16" s="7" customFormat="1" ht="24.75" customHeight="1" outlineLevel="1" x14ac:dyDescent="0.25">
      <c r="A53" s="143">
        <v>6</v>
      </c>
      <c r="B53" s="121" t="s">
        <v>2700</v>
      </c>
      <c r="C53" s="112" t="s">
        <v>32</v>
      </c>
      <c r="D53" s="110" t="s">
        <v>2702</v>
      </c>
      <c r="E53" s="144">
        <v>42754</v>
      </c>
      <c r="F53" s="144">
        <v>43088</v>
      </c>
      <c r="G53" s="159">
        <f t="shared" si="3"/>
        <v>11.133333333333333</v>
      </c>
      <c r="H53" s="121" t="s">
        <v>2676</v>
      </c>
      <c r="I53" s="120" t="s">
        <v>628</v>
      </c>
      <c r="J53" s="120" t="s">
        <v>632</v>
      </c>
      <c r="K53" s="116">
        <v>79000000</v>
      </c>
      <c r="L53" s="115" t="s">
        <v>1148</v>
      </c>
      <c r="M53" s="117">
        <v>1</v>
      </c>
      <c r="N53" s="115" t="s">
        <v>27</v>
      </c>
      <c r="O53" s="115" t="s">
        <v>1148</v>
      </c>
      <c r="P53" s="79"/>
    </row>
    <row r="54" spans="1:16" s="7" customFormat="1" ht="24.75" customHeight="1" outlineLevel="1" x14ac:dyDescent="0.25">
      <c r="A54" s="143">
        <v>7</v>
      </c>
      <c r="B54" s="111" t="s">
        <v>2680</v>
      </c>
      <c r="C54" s="112" t="s">
        <v>32</v>
      </c>
      <c r="D54" s="110" t="s">
        <v>2681</v>
      </c>
      <c r="E54" s="144">
        <v>43118</v>
      </c>
      <c r="F54" s="144">
        <v>43451</v>
      </c>
      <c r="G54" s="159">
        <f t="shared" si="3"/>
        <v>11.1</v>
      </c>
      <c r="H54" s="114" t="s">
        <v>2682</v>
      </c>
      <c r="I54" s="113" t="s">
        <v>628</v>
      </c>
      <c r="J54" s="113" t="s">
        <v>645</v>
      </c>
      <c r="K54" s="118">
        <v>65000000</v>
      </c>
      <c r="L54" s="115" t="s">
        <v>1148</v>
      </c>
      <c r="M54" s="117">
        <v>1</v>
      </c>
      <c r="N54" s="115" t="s">
        <v>27</v>
      </c>
      <c r="O54" s="115" t="s">
        <v>26</v>
      </c>
      <c r="P54" s="79"/>
    </row>
    <row r="55" spans="1:16" s="7" customFormat="1" ht="24.75" customHeight="1" outlineLevel="1" x14ac:dyDescent="0.25">
      <c r="A55" s="143">
        <v>8</v>
      </c>
      <c r="B55" s="121" t="s">
        <v>2678</v>
      </c>
      <c r="C55" s="112" t="s">
        <v>32</v>
      </c>
      <c r="D55" s="110" t="s">
        <v>2698</v>
      </c>
      <c r="E55" s="144">
        <v>43476</v>
      </c>
      <c r="F55" s="144">
        <v>43819</v>
      </c>
      <c r="G55" s="159">
        <f t="shared" si="3"/>
        <v>11.433333333333334</v>
      </c>
      <c r="H55" s="121" t="s">
        <v>2677</v>
      </c>
      <c r="I55" s="113" t="s">
        <v>628</v>
      </c>
      <c r="J55" s="120" t="s">
        <v>630</v>
      </c>
      <c r="K55" s="118">
        <v>63000000</v>
      </c>
      <c r="L55" s="115" t="s">
        <v>1148</v>
      </c>
      <c r="M55" s="117">
        <v>1</v>
      </c>
      <c r="N55" s="115" t="s">
        <v>27</v>
      </c>
      <c r="O55" s="115" t="s">
        <v>1148</v>
      </c>
      <c r="P55" s="79"/>
    </row>
    <row r="56" spans="1:16" s="7" customFormat="1" ht="24.75" customHeight="1" outlineLevel="1" x14ac:dyDescent="0.25">
      <c r="A56" s="143">
        <v>9</v>
      </c>
      <c r="B56" s="121" t="s">
        <v>2678</v>
      </c>
      <c r="C56" s="112" t="s">
        <v>32</v>
      </c>
      <c r="D56" s="110" t="s">
        <v>2699</v>
      </c>
      <c r="E56" s="144">
        <v>43847</v>
      </c>
      <c r="F56" s="144">
        <v>44187</v>
      </c>
      <c r="G56" s="159">
        <f t="shared" si="3"/>
        <v>11.333333333333334</v>
      </c>
      <c r="H56" s="121" t="s">
        <v>2677</v>
      </c>
      <c r="I56" s="113" t="s">
        <v>628</v>
      </c>
      <c r="J56" s="120" t="s">
        <v>630</v>
      </c>
      <c r="K56" s="118">
        <v>71000000</v>
      </c>
      <c r="L56" s="115" t="s">
        <v>1148</v>
      </c>
      <c r="M56" s="117">
        <v>1</v>
      </c>
      <c r="N56" s="115" t="s">
        <v>27</v>
      </c>
      <c r="O56" s="115" t="s">
        <v>1148</v>
      </c>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2685</v>
      </c>
      <c r="E114" s="144">
        <v>44168</v>
      </c>
      <c r="F114" s="144">
        <v>44773</v>
      </c>
      <c r="G114" s="159">
        <f>IF(AND(E114&lt;&gt;"",F114&lt;&gt;""),((F114-E114)/30),"")</f>
        <v>20.166666666666668</v>
      </c>
      <c r="H114" s="121" t="s">
        <v>2683</v>
      </c>
      <c r="I114" s="120" t="s">
        <v>628</v>
      </c>
      <c r="J114" s="120" t="s">
        <v>630</v>
      </c>
      <c r="K114" s="68">
        <v>5576527875</v>
      </c>
      <c r="L114" s="100">
        <f>+IF(AND(K114&gt;0,O114="Ejecución"),(K114/877802)*Tabla28[[#This Row],[% participación]],IF(AND(K114&gt;0,O114&lt;&gt;"Ejecución"),"-",""))</f>
        <v>6352.8311339003558</v>
      </c>
      <c r="M114" s="123" t="s">
        <v>1148</v>
      </c>
      <c r="N114" s="172">
        <v>1</v>
      </c>
      <c r="O114" s="161" t="s">
        <v>1150</v>
      </c>
      <c r="P114" s="78"/>
    </row>
    <row r="115" spans="1:16" s="6" customFormat="1" ht="24.75" customHeight="1" x14ac:dyDescent="0.25">
      <c r="A115" s="142">
        <v>2</v>
      </c>
      <c r="B115" s="160" t="s">
        <v>2664</v>
      </c>
      <c r="C115" s="162" t="s">
        <v>31</v>
      </c>
      <c r="D115" s="63" t="s">
        <v>2686</v>
      </c>
      <c r="E115" s="144">
        <v>44194</v>
      </c>
      <c r="F115" s="144">
        <v>44469</v>
      </c>
      <c r="G115" s="159">
        <f t="shared" ref="G115:G116" si="4">IF(AND(E115&lt;&gt;"",F115&lt;&gt;""),((F115-E115)/30),"")</f>
        <v>9.1666666666666661</v>
      </c>
      <c r="H115" s="64" t="s">
        <v>2684</v>
      </c>
      <c r="I115" s="63" t="s">
        <v>628</v>
      </c>
      <c r="J115" s="63" t="s">
        <v>645</v>
      </c>
      <c r="K115" s="68">
        <v>2394096054</v>
      </c>
      <c r="L115" s="100">
        <f>+IF(AND(K115&gt;0,O115="Ejecución"),(K115/877802)*Tabla28[[#This Row],[% participación]],IF(AND(K115&gt;0,O115&lt;&gt;"Ejecución"),"-",""))</f>
        <v>2727.375938993076</v>
      </c>
      <c r="M115" s="65" t="s">
        <v>1148</v>
      </c>
      <c r="N115" s="172">
        <v>1</v>
      </c>
      <c r="O115" s="161" t="s">
        <v>1150</v>
      </c>
      <c r="P115" s="78"/>
    </row>
    <row r="116" spans="1:16" s="6" customFormat="1" ht="24.75" customHeight="1" x14ac:dyDescent="0.25">
      <c r="A116" s="142">
        <v>3</v>
      </c>
      <c r="B116" s="160" t="s">
        <v>2664</v>
      </c>
      <c r="C116" s="162" t="s">
        <v>31</v>
      </c>
      <c r="D116" s="63" t="s">
        <v>2687</v>
      </c>
      <c r="E116" s="144">
        <v>44194</v>
      </c>
      <c r="F116" s="144">
        <v>44469</v>
      </c>
      <c r="G116" s="159">
        <f t="shared" si="4"/>
        <v>9.1666666666666661</v>
      </c>
      <c r="H116" s="121" t="s">
        <v>2684</v>
      </c>
      <c r="I116" s="120" t="s">
        <v>628</v>
      </c>
      <c r="J116" s="63" t="s">
        <v>395</v>
      </c>
      <c r="K116" s="68">
        <v>1197048027</v>
      </c>
      <c r="L116" s="100">
        <f>+IF(AND(K116&gt;0,O116="Ejecución"),(K116/877802)*Tabla28[[#This Row],[% participación]],IF(AND(K116&gt;0,O116&lt;&gt;"Ejecución"),"-",""))</f>
        <v>1363.687969496538</v>
      </c>
      <c r="M116" s="65" t="s">
        <v>1148</v>
      </c>
      <c r="N116" s="172">
        <v>1</v>
      </c>
      <c r="O116" s="161" t="s">
        <v>1150</v>
      </c>
      <c r="P116" s="78"/>
    </row>
    <row r="117" spans="1:16" s="6" customFormat="1" ht="24.75" customHeight="1" outlineLevel="1" x14ac:dyDescent="0.25">
      <c r="A117" s="142">
        <v>4</v>
      </c>
      <c r="B117" s="160" t="s">
        <v>2664</v>
      </c>
      <c r="C117" s="162" t="s">
        <v>31</v>
      </c>
      <c r="D117" s="63" t="s">
        <v>2688</v>
      </c>
      <c r="E117" s="144">
        <v>44194</v>
      </c>
      <c r="F117" s="144">
        <v>44469</v>
      </c>
      <c r="G117" s="159">
        <f t="shared" ref="G117:G159" si="5">IF(AND(E117&lt;&gt;"",F117&lt;&gt;""),((F117-E117)/30),"")</f>
        <v>9.1666666666666661</v>
      </c>
      <c r="H117" s="121" t="s">
        <v>2684</v>
      </c>
      <c r="I117" s="120" t="s">
        <v>628</v>
      </c>
      <c r="J117" s="63" t="s">
        <v>635</v>
      </c>
      <c r="K117" s="68">
        <v>598524014</v>
      </c>
      <c r="L117" s="100">
        <f>+IF(AND(K117&gt;0,O117="Ejecución"),(K117/877802)*Tabla28[[#This Row],[% participación]],IF(AND(K117&gt;0,O117&lt;&gt;"Ejecución"),"-",""))</f>
        <v>681.84398531787349</v>
      </c>
      <c r="M117" s="65" t="s">
        <v>1148</v>
      </c>
      <c r="N117" s="172">
        <v>1</v>
      </c>
      <c r="O117" s="161" t="s">
        <v>1150</v>
      </c>
      <c r="P117" s="78"/>
    </row>
    <row r="118" spans="1:16" s="7" customFormat="1" ht="24.75" customHeight="1" outlineLevel="1" x14ac:dyDescent="0.25">
      <c r="A118" s="143">
        <v>5</v>
      </c>
      <c r="B118" s="160" t="s">
        <v>2664</v>
      </c>
      <c r="C118" s="162" t="s">
        <v>31</v>
      </c>
      <c r="D118" s="63" t="s">
        <v>2689</v>
      </c>
      <c r="E118" s="144">
        <v>44194</v>
      </c>
      <c r="F118" s="144">
        <v>44469</v>
      </c>
      <c r="G118" s="159">
        <f t="shared" si="5"/>
        <v>9.1666666666666661</v>
      </c>
      <c r="H118" s="121" t="s">
        <v>2684</v>
      </c>
      <c r="I118" s="120" t="s">
        <v>628</v>
      </c>
      <c r="J118" s="63" t="s">
        <v>657</v>
      </c>
      <c r="K118" s="68">
        <v>1197048027</v>
      </c>
      <c r="L118" s="100">
        <f>+IF(AND(K118&gt;0,O118="Ejecución"),(K118/877802)*Tabla28[[#This Row],[% participación]],IF(AND(K118&gt;0,O118&lt;&gt;"Ejecución"),"-",""))</f>
        <v>1363.687969496538</v>
      </c>
      <c r="M118" s="65"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63" t="s">
        <v>2704</v>
      </c>
      <c r="E119" s="144">
        <v>43889</v>
      </c>
      <c r="F119" s="144">
        <v>44196</v>
      </c>
      <c r="G119" s="159">
        <f t="shared" si="5"/>
        <v>10.233333333333333</v>
      </c>
      <c r="H119" s="64" t="s">
        <v>2690</v>
      </c>
      <c r="I119" s="120" t="s">
        <v>628</v>
      </c>
      <c r="J119" s="63" t="s">
        <v>630</v>
      </c>
      <c r="K119" s="68">
        <v>1143965500</v>
      </c>
      <c r="L119" s="100">
        <f>+IF(AND(K119&gt;0,O119="Ejecución"),(K119/877802)*Tabla28[[#This Row],[% participación]],IF(AND(K119&gt;0,O119&lt;&gt;"Ejecución"),"-",""))</f>
        <v>1303.2158732834966</v>
      </c>
      <c r="M119" s="65" t="s">
        <v>1148</v>
      </c>
      <c r="N119" s="172">
        <f t="shared" si="6"/>
        <v>1</v>
      </c>
      <c r="O119" s="161" t="s">
        <v>1150</v>
      </c>
      <c r="P119" s="79"/>
    </row>
    <row r="120" spans="1:16" s="7" customFormat="1" ht="24.75" customHeight="1" outlineLevel="1" x14ac:dyDescent="0.25">
      <c r="A120" s="143">
        <v>7</v>
      </c>
      <c r="B120" s="160" t="s">
        <v>2664</v>
      </c>
      <c r="C120" s="162" t="s">
        <v>31</v>
      </c>
      <c r="D120" s="63" t="s">
        <v>2705</v>
      </c>
      <c r="E120" s="144">
        <v>44194</v>
      </c>
      <c r="F120" s="144">
        <v>44469</v>
      </c>
      <c r="G120" s="159">
        <f t="shared" si="5"/>
        <v>9.1666666666666661</v>
      </c>
      <c r="H120" s="121" t="s">
        <v>2684</v>
      </c>
      <c r="I120" s="120" t="s">
        <v>628</v>
      </c>
      <c r="J120" s="120" t="s">
        <v>630</v>
      </c>
      <c r="K120" s="68">
        <v>3591144081</v>
      </c>
      <c r="L120" s="100">
        <f>+IF(AND(K120&gt;0,O120="Ejecución"),(K120/877802)*Tabla28[[#This Row],[% participación]],IF(AND(K120&gt;0,O120&lt;&gt;"Ejecución"),"-",""))</f>
        <v>4091.0639084896138</v>
      </c>
      <c r="M120" s="65" t="s">
        <v>1148</v>
      </c>
      <c r="N120" s="172">
        <f t="shared" si="6"/>
        <v>1</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0.03</v>
      </c>
      <c r="G179" s="164">
        <f>IF(F179&gt;0,SUM(E179+F179),"")</f>
        <v>0.05</v>
      </c>
      <c r="H179" s="5"/>
      <c r="I179" s="190" t="s">
        <v>2670</v>
      </c>
      <c r="J179" s="190"/>
      <c r="K179" s="190"/>
      <c r="L179" s="190"/>
      <c r="M179" s="171">
        <v>0.05</v>
      </c>
      <c r="O179" s="8"/>
      <c r="Q179" s="19"/>
      <c r="R179" s="158">
        <f>IF(M179&gt;0,SUM(L179+M179),"")</f>
        <v>0.05</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188508687.5</v>
      </c>
      <c r="F185" s="92"/>
      <c r="G185" s="93"/>
      <c r="H185" s="88"/>
      <c r="I185" s="90" t="s">
        <v>2627</v>
      </c>
      <c r="J185" s="165">
        <f>+SUM(M179:M183)</f>
        <v>0.05</v>
      </c>
      <c r="K185" s="235" t="s">
        <v>2628</v>
      </c>
      <c r="L185" s="235"/>
      <c r="M185" s="94">
        <f>+J185*(SUM(K20:K35))</f>
        <v>188508687.5</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43655</v>
      </c>
      <c r="D193" s="5"/>
      <c r="E193" s="125">
        <v>1499</v>
      </c>
      <c r="F193" s="5"/>
      <c r="G193" s="5"/>
      <c r="H193" s="146" t="s">
        <v>2691</v>
      </c>
      <c r="J193" s="5"/>
      <c r="K193" s="126">
        <v>42277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2692</v>
      </c>
      <c r="J211" s="27" t="s">
        <v>2622</v>
      </c>
      <c r="K211" s="147" t="s">
        <v>2692</v>
      </c>
      <c r="L211" s="21"/>
      <c r="M211" s="21"/>
      <c r="N211" s="21"/>
      <c r="O211" s="8"/>
    </row>
    <row r="212" spans="1:15" x14ac:dyDescent="0.25">
      <c r="A212" s="9"/>
      <c r="B212" s="27" t="s">
        <v>2619</v>
      </c>
      <c r="C212" s="146" t="s">
        <v>2691</v>
      </c>
      <c r="D212" s="21"/>
      <c r="G212" s="27" t="s">
        <v>2621</v>
      </c>
      <c r="H212" s="147" t="s">
        <v>2693</v>
      </c>
      <c r="J212" s="27" t="s">
        <v>2623</v>
      </c>
      <c r="K212" s="146"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calvo</cp:lastModifiedBy>
  <cp:lastPrinted>2020-12-29T00:56:44Z</cp:lastPrinted>
  <dcterms:created xsi:type="dcterms:W3CDTF">2020-10-14T21:57:42Z</dcterms:created>
  <dcterms:modified xsi:type="dcterms:W3CDTF">2020-12-29T13:58:28Z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