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ONTRATACION DIMF 2021\"/>
    </mc:Choice>
  </mc:AlternateContent>
  <xr:revisionPtr revIDLastSave="0" documentId="13_ncr:1_{C87046FF-12B6-408A-865A-35834F68996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<sst xmlns="http://schemas.openxmlformats.org/spreadsheetml/2006/main" count="3233" uniqueCount="2718">
  <si>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</si>
  <si>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</si>
  <si>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</si>
  <si>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</si>
  <si>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</si>
  <si>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</si>
  <si>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</si>
  <si>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</si>
  <si>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</si>
  <si>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</si>
  <si>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</si>
  <si>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</si>
  <si>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</si>
  <si>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</si>
  <si>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</si>
  <si>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</si>
  <si>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</si>
  <si>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</si>
  <si>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</si>
  <si>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</si>
  <si>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</si>
  <si>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</si>
  <si>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</si>
  <si>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</si>
  <si>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</si>
  <si>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</si>
  <si>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</si>
  <si>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</si>
  <si>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</si>
  <si>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</si>
  <si>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</si>
  <si>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</si>
  <si>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</si>
  <si>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</si>
  <si>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</si>
  <si>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</si>
  <si>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</si>
  <si>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</si>
  <si>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</si>
  <si>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</si>
  <si>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</si>
  <si>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</si>
  <si>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</si>
  <si>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</si>
  <si>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</si>
  <si>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</si>
  <si>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</si>
  <si>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</si>
  <si>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</si>
  <si>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</si>
  <si>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</si>
  <si>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</si>
  <si>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</si>
  <si>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</si>
  <si>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</si>
  <si>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</si>
  <si>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</si>
  <si>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</si>
  <si>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</si>
  <si>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</si>
  <si>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</si>
  <si>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</si>
  <si>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</si>
  <si>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</si>
  <si>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</si>
  <si>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</si>
  <si>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</si>
  <si>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</si>
  <si>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</si>
  <si>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</si>
  <si>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</si>
  <si>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</si>
  <si>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</si>
  <si>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</si>
  <si>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</si>
  <si>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</si>
  <si>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</si>
  <si>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</si>
  <si>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</si>
  <si>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</si>
  <si>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</si>
  <si>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</si>
  <si>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</si>
  <si>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</si>
  <si>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</si>
  <si>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</si>
  <si>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</si>
  <si>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</si>
  <si>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</si>
  <si>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</si>
  <si>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</si>
  <si>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</si>
  <si>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</si>
  <si>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</si>
  <si>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</si>
  <si>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</si>
  <si>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</si>
  <si>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</si>
  <si>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</si>
  <si>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</si>
  <si>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</si>
  <si>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</si>
  <si>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</si>
  <si>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</si>
  <si>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</si>
  <si>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</si>
  <si>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</si>
  <si>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</si>
  <si>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</si>
  <si>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</si>
  <si>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</si>
  <si>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</si>
  <si>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</si>
  <si>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</si>
  <si>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</si>
  <si>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</si>
  <si>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</si>
  <si>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</si>
  <si>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</si>
  <si>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</si>
  <si>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</si>
  <si>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</si>
  <si>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</si>
  <si>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</si>
  <si>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</si>
  <si>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</si>
  <si>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</si>
  <si>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</si>
  <si>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</si>
  <si>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</si>
  <si>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</si>
  <si>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</si>
  <si>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</si>
  <si>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</si>
  <si>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</si>
  <si>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</si>
  <si>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</si>
  <si>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</si>
  <si>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</si>
  <si>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</si>
  <si>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</si>
  <si>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</si>
  <si>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</si>
  <si>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</si>
  <si>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</si>
  <si>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</si>
  <si>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</si>
  <si>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</si>
  <si>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</si>
  <si>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</si>
  <si>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</si>
  <si>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</si>
  <si>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</si>
  <si>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</si>
  <si>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</si>
  <si>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</si>
  <si>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</si>
  <si>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</si>
  <si>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</si>
  <si>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</si>
  <si>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</si>
  <si>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</si>
  <si>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</si>
  <si>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</si>
  <si>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</si>
  <si>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</si>
  <si>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</si>
  <si>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</si>
  <si>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</si>
  <si>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</si>
  <si>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</si>
  <si>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</si>
  <si>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</si>
  <si>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</si>
  <si>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</si>
  <si>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</si>
  <si>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</si>
  <si>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</si>
  <si>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</si>
  <si>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</si>
  <si>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</si>
  <si>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</si>
  <si>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</si>
  <si>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</si>
  <si>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</si>
  <si>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</si>
  <si>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</si>
  <si>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</si>
  <si>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</si>
  <si>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</si>
  <si>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</si>
  <si>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</si>
  <si>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</si>
  <si>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</si>
  <si>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</si>
  <si>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</si>
  <si>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</si>
  <si>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</si>
  <si>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</si>
  <si>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</si>
  <si>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</si>
  <si>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</si>
  <si>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</si>
  <si>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</si>
  <si>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</si>
  <si>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</si>
  <si>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</si>
  <si>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</si>
  <si>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</si>
  <si>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</si>
  <si>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</si>
  <si>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</si>
  <si>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</si>
  <si>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</si>
  <si>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</si>
  <si>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</si>
  <si>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</si>
  <si>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</si>
  <si>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</si>
  <si>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</si>
  <si>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</si>
  <si>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</si>
  <si>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</si>
  <si>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</si>
  <si>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</si>
  <si>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</si>
  <si>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</si>
  <si>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</si>
  <si>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</si>
  <si>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</si>
  <si>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</si>
  <si>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</si>
  <si>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</si>
  <si>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</si>
  <si>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</si>
  <si>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</si>
  <si>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</si>
  <si>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</si>
  <si>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</si>
  <si>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</si>
  <si>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</si>
  <si>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</si>
  <si>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</si>
  <si>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</si>
  <si>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</si>
  <si>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</si>
  <si>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</si>
  <si>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</si>
  <si>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</si>
  <si>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</si>
  <si>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</si>
  <si>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</si>
  <si>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</si>
  <si>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</si>
  <si>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</si>
  <si>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</si>
  <si>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</si>
  <si>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</si>
  <si>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</si>
  <si>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</si>
  <si>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</si>
  <si>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</si>
  <si>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</si>
  <si>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</si>
  <si>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</si>
  <si>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</si>
  <si>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</si>
  <si>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</si>
  <si>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</si>
  <si>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</si>
  <si>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</si>
  <si>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</si>
  <si>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</si>
  <si>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</si>
  <si>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</si>
  <si>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</si>
  <si>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</si>
  <si>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</si>
  <si>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</si>
  <si>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</si>
  <si>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</si>
  <si>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</si>
  <si>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</si>
  <si>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</si>
  <si>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</si>
  <si>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</si>
  <si>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</si>
  <si>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</si>
  <si>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</si>
  <si>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</si>
  <si>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</si>
  <si>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</si>
  <si>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</si>
  <si>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</si>
  <si>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</si>
  <si>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</si>
  <si>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</si>
  <si>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</si>
  <si>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</si>
  <si>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</si>
  <si>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</si>
  <si>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</si>
  <si>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</si>
  <si>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</si>
  <si>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</si>
  <si>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</si>
  <si>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</si>
  <si>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</si>
  <si>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</si>
  <si>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</si>
  <si>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</si>
  <si>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</si>
  <si>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</si>
  <si>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</si>
  <si>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</si>
  <si>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</si>
  <si>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</si>
  <si>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</si>
  <si>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</si>
  <si>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</si>
  <si>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</si>
  <si>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</si>
  <si>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</si>
  <si>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</si>
  <si>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</si>
  <si>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</si>
  <si>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</si>
  <si>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</si>
  <si>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</si>
  <si>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</si>
  <si>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</si>
  <si>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</si>
  <si>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</si>
  <si>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</si>
  <si>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</si>
  <si>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</si>
  <si>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</si>
  <si>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</si>
  <si>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</si>
  <si>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</si>
  <si>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</si>
  <si>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</si>
  <si>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</si>
  <si>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</si>
  <si>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</si>
  <si>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</si>
  <si>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</si>
  <si>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</si>
  <si>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</si>
  <si>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</si>
  <si>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</si>
  <si>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</si>
  <si>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</si>
  <si>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</si>
  <si>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</si>
  <si>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</si>
  <si>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</si>
  <si>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</si>
  <si>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</si>
  <si>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</si>
  <si>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</si>
  <si>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</si>
  <si>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</si>
  <si>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</si>
  <si>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</si>
  <si>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</si>
  <si>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</si>
  <si>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</si>
  <si>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</si>
  <si>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</si>
  <si>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</si>
  <si>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</si>
  <si>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</si>
  <si>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</si>
  <si>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</si>
  <si>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</si>
  <si>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</si>
  <si>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</si>
  <si>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</si>
  <si>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</si>
  <si>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</si>
  <si>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</si>
  <si>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</si>
  <si>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</si>
  <si>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</si>
  <si>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</si>
  <si>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</si>
  <si>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</si>
  <si>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</si>
  <si>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</si>
  <si>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</si>
  <si>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</si>
  <si>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</si>
  <si>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</si>
  <si>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</si>
  <si>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</si>
  <si>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</si>
  <si>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</si>
  <si>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</si>
  <si>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</si>
  <si>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</si>
  <si>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</si>
  <si>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</si>
  <si>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</si>
  <si>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</si>
  <si>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</si>
  <si>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</si>
  <si>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</si>
  <si>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</si>
  <si>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</si>
  <si>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</si>
  <si>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</si>
  <si>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</si>
  <si>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</si>
  <si>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</si>
  <si>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</si>
  <si>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</si>
  <si>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</si>
  <si>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</si>
  <si>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</si>
  <si>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</si>
  <si>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</si>
  <si>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</si>
  <si>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</si>
  <si>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</si>
  <si>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</si>
  <si>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</si>
  <si>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</si>
  <si>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</si>
  <si>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</si>
  <si>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</si>
  <si>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</si>
  <si>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</si>
  <si>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</si>
  <si>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</si>
  <si>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</si>
  <si>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</si>
  <si>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</si>
  <si>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</si>
  <si>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</si>
  <si>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</si>
  <si>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</si>
  <si>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</si>
  <si>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</si>
  <si>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</si>
  <si>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</si>
  <si>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</si>
  <si>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</si>
  <si>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</si>
  <si>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</si>
  <si>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</si>
  <si>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</si>
  <si>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</si>
  <si>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</si>
  <si>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</si>
  <si>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</si>
  <si>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</si>
  <si>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</si>
  <si>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</si>
  <si>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</si>
  <si>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</si>
  <si>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</si>
  <si>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</si>
  <si>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</si>
  <si>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</si>
  <si>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</si>
  <si>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</si>
  <si>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</si>
  <si>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</si>
  <si>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</si>
  <si>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</si>
  <si>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</si>
  <si>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</si>
  <si>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</si>
  <si>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</si>
  <si>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</si>
  <si>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</si>
  <si>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</si>
  <si>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</si>
  <si>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</si>
  <si>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</si>
  <si>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</si>
  <si>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</si>
  <si>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</si>
  <si>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</si>
  <si>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</si>
  <si>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</si>
  <si>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</si>
  <si>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</si>
  <si>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</si>
  <si>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</si>
  <si>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</si>
  <si>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</si>
  <si>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</si>
  <si>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</si>
  <si>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</si>
  <si>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</si>
  <si>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</si>
  <si>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</si>
  <si>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</si>
  <si>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</si>
  <si>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</si>
  <si>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</si>
  <si>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</si>
  <si>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</si>
  <si>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</si>
  <si>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</si>
  <si>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</si>
  <si>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</si>
  <si>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</si>
  <si>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</si>
  <si>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</si>
  <si>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</si>
  <si>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</si>
  <si>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</si>
  <si>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</si>
  <si>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</si>
  <si>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</si>
  <si>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</si>
  <si>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</si>
  <si>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</si>
  <si>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</si>
  <si>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</si>
  <si>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</si>
  <si>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</si>
  <si>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</si>
  <si>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</si>
  <si>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</si>
  <si>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</si>
  <si>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</si>
  <si>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</si>
  <si>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</si>
  <si>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</si>
  <si>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</si>
  <si>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</si>
  <si>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</si>
  <si>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</si>
  <si>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</si>
  <si>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</si>
  <si>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</si>
  <si>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</si>
  <si>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</si>
  <si>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</si>
  <si>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</si>
  <si>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</si>
  <si>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</si>
  <si>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</si>
  <si>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</si>
  <si>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</si>
  <si>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</si>
  <si>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</si>
  <si>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</si>
  <si>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</si>
  <si>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</si>
  <si>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</si>
  <si>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</si>
  <si>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</si>
  <si>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</si>
  <si>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</si>
  <si>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</si>
  <si>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</si>
  <si>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</si>
  <si>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</si>
  <si>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</si>
  <si>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</si>
  <si>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</si>
  <si>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</si>
  <si>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</si>
  <si>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</si>
  <si>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</si>
  <si>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</si>
  <si>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</si>
  <si>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</si>
  <si>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</si>
  <si>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</si>
  <si>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</si>
  <si>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</si>
  <si>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</si>
  <si>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</si>
  <si>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</si>
  <si>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</si>
  <si>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</si>
  <si>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</si>
  <si>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</si>
  <si>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</si>
  <si>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</si>
  <si>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</si>
  <si>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</si>
  <si>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</si>
  <si>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</si>
  <si>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</si>
  <si>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</si>
  <si>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</si>
  <si>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</si>
  <si>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</si>
  <si>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</si>
  <si>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</si>
  <si>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</si>
  <si>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</si>
  <si>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</si>
  <si>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</si>
  <si>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</si>
  <si>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</si>
  <si>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</si>
  <si>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</si>
  <si>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</si>
  <si>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</si>
  <si>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</si>
  <si>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</si>
  <si>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</si>
  <si>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</si>
  <si>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</si>
  <si>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</si>
  <si>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</si>
  <si>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</si>
  <si>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</si>
  <si>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</si>
  <si>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</si>
  <si>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</si>
  <si>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</si>
  <si>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</si>
  <si>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</si>
  <si>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</si>
  <si>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</si>
  <si>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</si>
  <si>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</si>
  <si>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</si>
  <si>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</si>
  <si>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</si>
  <si>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</si>
  <si>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</si>
  <si>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</si>
  <si>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</si>
  <si>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</si>
  <si>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</si>
  <si>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</si>
  <si>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</si>
  <si>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</si>
  <si>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</si>
  <si>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</si>
  <si>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</si>
  <si>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</si>
  <si>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</si>
  <si>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</si>
  <si>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</si>
  <si>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</si>
  <si>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</si>
  <si>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</si>
  <si>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</si>
  <si>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</si>
  <si>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</si>
  <si>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</si>
  <si>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</si>
  <si>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</si>
  <si>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</si>
  <si>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</si>
  <si>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</si>
  <si>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</si>
  <si>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</si>
  <si>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</si>
  <si>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</si>
  <si>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</si>
  <si>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</si>
  <si>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</si>
  <si>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</si>
  <si>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</si>
  <si>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</si>
  <si>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</si>
  <si>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</si>
  <si>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</si>
  <si>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</si>
  <si>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</si>
  <si>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</si>
  <si>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</si>
  <si>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</si>
  <si>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</si>
  <si>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</si>
  <si>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</si>
  <si>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</si>
  <si>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</si>
  <si>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</si>
  <si>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</si>
  <si>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</si>
  <si>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</si>
  <si>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</si>
  <si>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</si>
  <si>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</si>
  <si>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</si>
  <si>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</si>
  <si>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</si>
  <si>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</si>
  <si>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</si>
  <si>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</si>
  <si>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</si>
  <si>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</si>
  <si>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</si>
  <si>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</si>
  <si>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</si>
  <si>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</si>
  <si>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</si>
  <si>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</si>
  <si>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</si>
  <si>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</si>
  <si>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</si>
  <si>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</si>
  <si>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</si>
  <si>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</si>
  <si>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</si>
  <si>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</si>
  <si>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</si>
  <si>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</si>
  <si>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</si>
  <si>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</si>
  <si>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</si>
  <si>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</si>
  <si>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</si>
  <si>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</si>
  <si>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</si>
  <si>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</si>
  <si>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</si>
  <si>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</si>
  <si>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</si>
  <si>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</si>
  <si>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</si>
  <si>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</si>
  <si>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</si>
  <si>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</si>
  <si>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</si>
  <si>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</si>
  <si>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</si>
  <si>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</si>
  <si>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</si>
  <si>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</si>
  <si>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</si>
  <si>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</si>
  <si>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</si>
  <si>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</si>
  <si>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</si>
  <si>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</si>
  <si>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</si>
  <si>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</si>
  <si>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</si>
  <si>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</si>
  <si>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</si>
  <si>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</si>
  <si>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</si>
  <si>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</si>
  <si>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</si>
  <si>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</si>
  <si>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</si>
  <si>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</si>
  <si>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</si>
  <si>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</si>
  <si>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</si>
  <si>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</si>
  <si>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</si>
  <si>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</si>
  <si>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</si>
  <si>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</si>
  <si>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</si>
  <si>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</si>
  <si>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</si>
  <si>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</si>
  <si>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</si>
  <si>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</si>
  <si>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</si>
  <si>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</si>
  <si>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</si>
  <si>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</si>
  <si>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</si>
  <si>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</si>
  <si>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</si>
  <si>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</si>
  <si>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</si>
  <si>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</si>
  <si>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</si>
  <si>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</si>
  <si>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</si>
  <si>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</si>
  <si>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</si>
  <si>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</si>
  <si>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</si>
  <si>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</si>
  <si>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</si>
  <si>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</si>
  <si>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</si>
  <si>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</si>
  <si>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</si>
  <si>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</si>
  <si>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</si>
  <si>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</si>
  <si>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</si>
  <si>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</si>
  <si>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</si>
  <si>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</si>
  <si>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</si>
  <si>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</si>
  <si>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</si>
  <si>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</si>
  <si>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</si>
  <si>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</si>
  <si>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</si>
  <si>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</si>
  <si>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</si>
  <si>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</si>
  <si>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</si>
  <si>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</si>
  <si>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</si>
  <si>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</si>
  <si>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</si>
  <si>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</si>
  <si>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</si>
  <si>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</si>
  <si>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</si>
  <si>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</si>
  <si>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</si>
  <si>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</si>
  <si>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</si>
  <si>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</si>
  <si>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</si>
  <si>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</si>
  <si>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</si>
  <si>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</si>
  <si>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</si>
  <si>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</si>
  <si>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</si>
  <si>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</si>
  <si>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</si>
  <si>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</si>
  <si>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</si>
  <si>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</si>
  <si>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</si>
  <si>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</si>
  <si>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</si>
  <si>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</si>
  <si>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</si>
  <si>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</si>
  <si>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</si>
  <si>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</si>
  <si>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</si>
  <si>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</si>
  <si>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</si>
  <si>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</si>
  <si>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</si>
  <si>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</si>
  <si>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</si>
  <si>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</si>
  <si>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</si>
  <si>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</si>
  <si>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</si>
  <si>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</si>
  <si>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</si>
  <si>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</si>
  <si>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</si>
  <si>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</si>
  <si>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</si>
  <si>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</si>
  <si>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</si>
  <si>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</si>
  <si>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</si>
  <si>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</si>
  <si>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</si>
  <si>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</si>
  <si>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</si>
  <si>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</si>
  <si>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</si>
  <si>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</si>
  <si>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</si>
  <si>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</si>
  <si>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</si>
  <si>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</si>
  <si>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</si>
  <si>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</si>
  <si>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</si>
  <si>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</si>
  <si>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</si>
  <si>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</si>
  <si>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</si>
  <si>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</si>
  <si>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</si>
  <si>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</si>
  <si>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</si>
  <si>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</si>
  <si>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</si>
  <si>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</si>
  <si>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</si>
  <si>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</si>
  <si>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</si>
  <si>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</si>
  <si>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</si>
  <si>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</si>
  <si>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</si>
  <si>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</si>
  <si>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</si>
  <si>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</si>
  <si>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</si>
  <si>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</si>
  <si>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</si>
  <si>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</si>
  <si>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</si>
  <si>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</si>
  <si>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</si>
  <si>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</si>
  <si>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</si>
  <si>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</si>
  <si>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</si>
  <si>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</si>
  <si>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</si>
  <si>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</si>
  <si>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</si>
  <si>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</si>
  <si>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</si>
  <si>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</si>
  <si>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</si>
  <si>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</si>
  <si>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</si>
  <si>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</si>
  <si>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</si>
  <si>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</si>
  <si>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</si>
  <si>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</si>
  <si>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</si>
  <si>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</si>
  <si>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</si>
  <si>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</si>
  <si>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</si>
  <si>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</si>
  <si>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</si>
  <si>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</si>
  <si>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</si>
  <si>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</si>
  <si>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</si>
  <si>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</si>
  <si>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</si>
  <si>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</si>
  <si>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</si>
  <si>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</si>
  <si>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</si>
  <si>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</si>
  <si>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</si>
  <si>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</si>
  <si>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</si>
  <si>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</si>
  <si>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</si>
  <si>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</si>
  <si>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</si>
  <si>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</si>
  <si>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</si>
  <si>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</si>
  <si>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</si>
  <si>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</si>
  <si>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</si>
  <si>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</si>
  <si>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</si>
  <si>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</si>
  <si>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</si>
  <si>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</si>
  <si>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</si>
  <si>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</si>
  <si>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</si>
  <si>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</si>
  <si>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</si>
  <si>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</si>
  <si>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</si>
  <si>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</si>
  <si>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</si>
  <si>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</si>
  <si>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</si>
  <si>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</si>
  <si>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</si>
  <si>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</si>
  <si>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</si>
  <si>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</si>
  <si>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</si>
  <si>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</si>
  <si>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</si>
  <si>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</si>
  <si>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</si>
  <si>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</si>
  <si>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</si>
  <si>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</si>
  <si>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</si>
  <si>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</si>
  <si>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</si>
  <si>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</si>
  <si>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</si>
  <si>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</si>
  <si>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</si>
  <si>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</si>
  <si>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</si>
  <si>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</si>
  <si>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</si>
  <si>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</si>
  <si>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</si>
  <si>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</si>
  <si>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</si>
  <si>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</si>
  <si>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</si>
  <si>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</si>
  <si>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</si>
  <si>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</si>
  <si>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</si>
  <si>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</si>
  <si>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</si>
  <si>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</si>
  <si>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</si>
  <si>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</si>
  <si>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</si>
  <si>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</si>
  <si>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</si>
  <si>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</si>
  <si>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</si>
  <si>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</si>
  <si>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</si>
  <si>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</si>
  <si>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</si>
  <si>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</si>
  <si>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</si>
  <si>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</si>
  <si>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</si>
  <si>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</si>
  <si>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</si>
  <si>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</si>
  <si>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</si>
  <si>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</si>
  <si>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</si>
  <si>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</si>
  <si>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</si>
  <si>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</si>
  <si>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</si>
  <si>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</si>
  <si>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</si>
  <si>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</si>
  <si>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</si>
  <si>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</si>
  <si>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</si>
  <si>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</si>
  <si>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</si>
  <si>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</si>
  <si>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</si>
  <si>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</si>
  <si>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</si>
  <si>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</si>
  <si>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</si>
  <si>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</si>
  <si>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</si>
  <si>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</si>
  <si>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</si>
  <si>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</si>
  <si>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</si>
  <si>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</si>
  <si>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</si>
  <si>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</si>
  <si>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</si>
  <si>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</si>
  <si>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</si>
  <si>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</si>
  <si>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</si>
  <si>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</si>
  <si>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</si>
  <si>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</si>
  <si>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</si>
  <si>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</si>
  <si>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</si>
  <si>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</si>
  <si>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</si>
  <si>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</si>
  <si>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</si>
  <si>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</si>
  <si>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</si>
  <si>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</si>
  <si>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</si>
  <si>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</si>
  <si>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</si>
  <si>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</si>
  <si>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</si>
  <si>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</si>
  <si>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</si>
  <si>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</si>
  <si>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</si>
  <si>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</si>
  <si>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</si>
  <si>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</si>
  <si>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</si>
  <si>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</si>
  <si>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</si>
  <si>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</si>
  <si>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</si>
  <si>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</si>
  <si>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</si>
  <si>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</si>
  <si>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</si>
  <si>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</si>
  <si>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</si>
  <si>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</si>
  <si>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</si>
  <si>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</si>
  <si>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</si>
  <si>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</si>
  <si>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</si>
  <si>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</si>
  <si>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</si>
  <si>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</si>
  <si>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</si>
  <si>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</si>
  <si>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</si>
  <si>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</si>
  <si>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</si>
  <si>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</si>
  <si>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</si>
  <si>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</si>
  <si>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</si>
  <si>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</si>
  <si>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</si>
  <si>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</si>
  <si>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</si>
  <si>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</si>
  <si>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</si>
  <si>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</si>
  <si>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</si>
  <si>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</si>
  <si>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</si>
  <si>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</si>
  <si>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</si>
  <si>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</si>
  <si>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</si>
  <si>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</si>
  <si>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</si>
  <si>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</si>
  <si>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</si>
  <si>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</si>
  <si>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</si>
  <si>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</si>
  <si>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</si>
  <si>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</si>
  <si>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</si>
  <si>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</si>
  <si>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</si>
  <si>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</si>
  <si>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</si>
  <si>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</si>
  <si>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</si>
  <si>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</si>
  <si>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</si>
  <si>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</si>
  <si>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</si>
  <si>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</si>
  <si>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</si>
  <si>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</si>
  <si>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</si>
  <si>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</si>
  <si>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</si>
  <si>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</si>
  <si>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</si>
  <si>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</si>
  <si>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</si>
  <si>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</si>
  <si>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</si>
  <si>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</si>
  <si>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</si>
  <si>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</si>
  <si>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</si>
  <si>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</si>
  <si>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</si>
  <si>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</si>
  <si>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</si>
  <si>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</si>
  <si>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</si>
  <si>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</si>
  <si>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</si>
  <si>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</si>
  <si>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</si>
  <si>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</si>
  <si>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</si>
  <si>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</si>
  <si>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</si>
  <si>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</si>
  <si>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</si>
  <si>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</si>
  <si>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</si>
  <si>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</si>
  <si>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</si>
  <si>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</si>
  <si>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</si>
  <si>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</si>
  <si>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</si>
  <si>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</si>
  <si>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</si>
  <si>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</si>
  <si>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</si>
  <si>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</si>
  <si>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</si>
  <si>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</si>
  <si>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</si>
  <si>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</si>
  <si>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</si>
  <si>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</si>
  <si>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</si>
  <si>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</si>
  <si>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</si>
  <si>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</si>
  <si>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</si>
  <si>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</si>
  <si>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</si>
  <si>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</si>
  <si>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</si>
  <si>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</si>
  <si>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</si>
  <si>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</si>
  <si>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</si>
  <si>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</si>
  <si>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</si>
  <si>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</si>
  <si>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</si>
  <si>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</si>
  <si>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</si>
  <si>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</si>
  <si>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</si>
  <si>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</si>
  <si>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</si>
  <si>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</si>
  <si>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</si>
  <si>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</si>
  <si>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</si>
  <si>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</si>
  <si>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</si>
  <si>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</si>
  <si>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</si>
  <si>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</si>
  <si>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</si>
  <si>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</si>
  <si>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</si>
  <si>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</si>
  <si>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</si>
  <si>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</si>
  <si>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</si>
  <si>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</si>
  <si>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</si>
  <si>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</si>
  <si>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</si>
  <si>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</si>
  <si>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</si>
  <si>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</si>
  <si>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</si>
  <si>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</si>
  <si>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</si>
  <si>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</si>
  <si>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</si>
  <si>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</si>
  <si>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</si>
  <si>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</si>
  <si>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</si>
  <si>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</si>
  <si>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</si>
  <si>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</si>
  <si>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</si>
  <si>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</si>
  <si>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</si>
  <si>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</si>
  <si>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</si>
  <si>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</si>
  <si>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</si>
  <si>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</si>
  <si>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</si>
  <si>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</si>
  <si>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</si>
  <si>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</si>
  <si>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</si>
  <si>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</si>
  <si>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</si>
  <si>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</si>
  <si>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</si>
  <si>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</si>
  <si>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</si>
  <si>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</si>
  <si>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</si>
  <si>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</si>
  <si>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</si>
  <si>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</si>
  <si>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</si>
  <si>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</si>
  <si>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</si>
  <si>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</si>
  <si>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</si>
  <si>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</si>
  <si>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</si>
  <si>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</si>
  <si>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</si>
  <si>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</si>
  <si>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</si>
  <si>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</si>
  <si>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</si>
  <si>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</si>
  <si>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</si>
  <si>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</si>
  <si>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</si>
  <si>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</si>
  <si>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</si>
  <si>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</si>
  <si>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</si>
  <si>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</si>
  <si>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</si>
  <si>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</si>
  <si>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</si>
  <si>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</si>
  <si>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</si>
  <si>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</si>
  <si>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</si>
  <si>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</si>
  <si>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</si>
  <si>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</si>
  <si>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</si>
  <si>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</si>
  <si>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</si>
  <si>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</si>
  <si>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</si>
  <si>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</si>
  <si>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</si>
  <si>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</si>
  <si>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</si>
  <si>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</si>
  <si>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</si>
  <si>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</si>
  <si>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</si>
  <si>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</si>
  <si>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</si>
  <si>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</si>
  <si>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</si>
  <si>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</si>
  <si>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</si>
  <si>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</si>
  <si>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</si>
  <si>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</si>
  <si>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</si>
  <si>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</si>
  <si>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</si>
  <si>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</si>
  <si>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</si>
  <si>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</si>
  <si>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</si>
  <si>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</si>
  <si>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</si>
  <si>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</si>
  <si>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</si>
  <si>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</si>
  <si>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</si>
  <si>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</si>
  <si>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</si>
  <si>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</si>
  <si>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</si>
  <si>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</si>
  <si>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</si>
  <si>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</si>
  <si>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</si>
  <si>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</si>
  <si>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</si>
  <si>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</si>
  <si>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</si>
  <si>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</si>
  <si>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</si>
  <si>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</si>
  <si>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</si>
  <si>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</si>
  <si>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</si>
  <si>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</si>
  <si>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</si>
  <si>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</si>
  <si>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</si>
  <si>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</si>
  <si>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</si>
  <si>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</si>
  <si>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</si>
  <si>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</si>
  <si>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</si>
  <si>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</si>
  <si>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</si>
  <si>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</si>
  <si>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</si>
  <si>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</si>
  <si>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</si>
  <si>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</si>
  <si>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</si>
  <si>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</si>
  <si>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</si>
  <si>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</si>
  <si>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</si>
  <si>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</si>
  <si>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</si>
  <si>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</si>
  <si>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</si>
  <si>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</si>
  <si>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</si>
  <si>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</si>
  <si>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</si>
  <si>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</si>
  <si>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</si>
  <si>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</si>
  <si>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</si>
  <si>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</si>
  <si>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</si>
  <si>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</si>
  <si>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</si>
  <si>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</si>
  <si>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</si>
  <si>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</si>
  <si>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</si>
  <si>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</si>
  <si>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</si>
  <si>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</si>
  <si>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</si>
  <si>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</si>
  <si>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</si>
  <si>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</si>
  <si>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</si>
  <si>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</si>
  <si>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</si>
  <si>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</si>
  <si>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</si>
  <si>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</si>
  <si>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</si>
  <si>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</si>
  <si>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</si>
  <si>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</si>
  <si>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</si>
  <si>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</si>
  <si>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</si>
  <si>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</si>
  <si>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</si>
  <si>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</si>
  <si>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</si>
  <si>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</si>
  <si>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</si>
  <si>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</si>
  <si>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</si>
  <si>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</si>
  <si>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</si>
  <si>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</si>
  <si>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</si>
  <si>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</si>
  <si>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</si>
  <si>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</si>
  <si>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</si>
  <si>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</si>
  <si>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</si>
  <si>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</si>
  <si>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</si>
  <si>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</si>
  <si>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</si>
  <si>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</si>
  <si>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</si>
  <si>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</si>
  <si>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</si>
  <si>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</si>
  <si>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</si>
  <si>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</si>
  <si>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</si>
  <si>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</si>
  <si>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</si>
  <si>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</si>
  <si>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</si>
  <si>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</si>
  <si>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</si>
  <si>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</si>
  <si>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</si>
  <si>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</si>
  <si>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</si>
  <si>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</si>
  <si>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</si>
  <si>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</si>
  <si>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</si>
  <si>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</si>
  <si>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</si>
  <si>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</si>
  <si>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</si>
  <si>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</si>
  <si>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</si>
  <si>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</si>
  <si>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</si>
  <si>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</si>
  <si>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</si>
  <si>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</si>
  <si>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</si>
  <si>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</si>
  <si>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</si>
  <si>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</si>
  <si>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</si>
  <si>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</si>
  <si>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</si>
  <si>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</si>
  <si>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</si>
  <si>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</si>
  <si>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</si>
  <si>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</si>
  <si>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</si>
  <si>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</si>
  <si>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</si>
  <si>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</si>
  <si>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</si>
  <si>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</si>
  <si>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</si>
  <si>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</si>
  <si>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</si>
  <si>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</si>
  <si>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</si>
  <si>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</si>
  <si>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</si>
  <si>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</si>
  <si>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</si>
  <si>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</si>
  <si>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</si>
  <si>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</si>
  <si>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</si>
  <si>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</si>
  <si>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</si>
  <si>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</si>
  <si>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</si>
  <si>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</si>
  <si>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</si>
  <si>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</si>
  <si>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</si>
  <si>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</si>
  <si>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</si>
  <si>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</si>
  <si>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</si>
  <si>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</si>
  <si>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</si>
  <si>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</si>
  <si>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</si>
  <si>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</si>
  <si>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</si>
  <si>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</si>
  <si>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</si>
  <si>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</si>
  <si>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</si>
  <si>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</si>
  <si>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</si>
  <si>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</si>
  <si>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</si>
  <si>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</si>
  <si>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</si>
  <si>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</si>
  <si>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</si>
  <si>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</si>
  <si>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</si>
  <si>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</si>
  <si>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</si>
  <si>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</si>
  <si>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</si>
  <si>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</si>
  <si>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</si>
  <si>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</si>
  <si>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</si>
  <si>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</si>
  <si>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</si>
  <si>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</si>
  <si>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</si>
  <si>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</si>
  <si>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</si>
  <si>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</si>
  <si>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</si>
  <si>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</si>
  <si>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</si>
  <si>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</si>
  <si>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</si>
  <si>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</si>
  <si>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</si>
  <si>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</si>
  <si>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</si>
  <si>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</si>
  <si>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</si>
  <si>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</si>
  <si>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</si>
  <si>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</si>
  <si>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</si>
  <si>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</si>
  <si>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</si>
  <si>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</si>
  <si>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</si>
  <si>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</si>
  <si>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</si>
  <si>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</si>
  <si>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</si>
  <si>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</si>
  <si>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</si>
  <si>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</si>
  <si>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</si>
  <si>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</si>
  <si>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</si>
  <si>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</si>
  <si>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</si>
  <si>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</si>
  <si>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</si>
  <si>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</si>
  <si>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</si>
  <si>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</si>
  <si>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</si>
  <si>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</si>
  <si>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</si>
  <si>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</si>
  <si>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</si>
  <si>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</si>
  <si>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</si>
  <si>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</si>
  <si>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</si>
  <si>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</si>
  <si>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</si>
  <si>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</si>
  <si>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</si>
  <si>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</si>
  <si>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</si>
  <si>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</si>
  <si>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</si>
  <si>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</si>
  <si>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</si>
  <si>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</si>
  <si>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</si>
  <si>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</si>
  <si>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</si>
  <si>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</si>
  <si>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</si>
  <si>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</si>
  <si>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</si>
  <si>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</si>
  <si>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</si>
  <si>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</si>
  <si>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</si>
  <si>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</si>
  <si>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</si>
  <si>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</si>
  <si>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</si>
  <si>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</si>
  <si>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</si>
  <si>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</si>
  <si>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</si>
  <si>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</si>
  <si>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</si>
  <si>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</si>
  <si>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</si>
  <si>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</si>
  <si>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</si>
  <si>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</si>
  <si>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</si>
  <si>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</si>
  <si>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</si>
  <si>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</si>
  <si>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</si>
  <si>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</si>
  <si>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</si>
  <si>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</si>
  <si>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</si>
  <si>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</si>
  <si>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</si>
  <si>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</si>
  <si>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</si>
  <si>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</si>
  <si>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</si>
  <si>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</si>
  <si>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</si>
  <si>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</si>
  <si>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</si>
  <si>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</si>
  <si>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</si>
  <si>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</si>
  <si>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</si>
  <si>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</si>
  <si>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</si>
  <si>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</si>
  <si>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</si>
  <si>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</si>
  <si>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</si>
  <si>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</si>
  <si>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</si>
  <si>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</si>
  <si>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</si>
  <si>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</si>
  <si>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</si>
  <si>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</si>
  <si>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</si>
  <si>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</si>
  <si>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</si>
  <si>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</si>
  <si>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</si>
  <si>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</si>
  <si>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</si>
  <si>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</si>
  <si>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</si>
  <si>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</si>
  <si>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</si>
  <si>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</si>
  <si>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</si>
  <si>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</si>
  <si>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</si>
  <si>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</si>
  <si>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</si>
  <si>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</si>
  <si>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</si>
  <si>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</si>
  <si>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</si>
  <si>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</si>
  <si>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</si>
  <si>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</si>
  <si>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</si>
  <si>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</si>
  <si>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</si>
  <si>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</si>
  <si>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</si>
  <si>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</si>
  <si>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</si>
  <si>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</si>
  <si>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</si>
  <si>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</si>
  <si>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</si>
  <si>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</si>
  <si>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</si>
  <si>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</si>
  <si>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</si>
  <si>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</si>
  <si>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</si>
  <si>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</si>
  <si>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</si>
  <si>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</si>
  <si>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</si>
  <si>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</si>
  <si>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</si>
  <si>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</si>
  <si>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</si>
  <si>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</si>
  <si>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</si>
  <si>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</si>
  <si>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</si>
  <si>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</si>
  <si>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</si>
  <si>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</si>
  <si>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</si>
  <si>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</si>
  <si>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</si>
  <si>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</si>
  <si>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</si>
  <si>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</si>
  <si>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</si>
  <si>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</si>
  <si>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</si>
  <si>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</si>
  <si>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</si>
  <si>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</si>
  <si>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</si>
  <si>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</si>
  <si>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</si>
  <si>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</si>
  <si>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</si>
  <si>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</si>
  <si>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</si>
  <si>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</si>
  <si>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</si>
  <si>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</si>
  <si>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</si>
  <si>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</si>
  <si>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</si>
  <si>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</si>
  <si>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</si>
  <si>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</si>
  <si>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</si>
  <si>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</si>
  <si>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</si>
  <si>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</si>
  <si>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</si>
  <si>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</si>
  <si>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</si>
  <si>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</si>
  <si>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</si>
  <si>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</si>
  <si>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</si>
  <si>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</si>
  <si>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</si>
  <si>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</si>
  <si>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</si>
  <si>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</si>
  <si>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</si>
  <si>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</si>
  <si>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</si>
  <si>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</si>
  <si>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</si>
  <si>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</si>
  <si>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</si>
  <si>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</si>
  <si>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</si>
  <si>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</si>
  <si>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</si>
  <si>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</si>
  <si>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</si>
  <si>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</si>
  <si>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</si>
  <si>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</si>
  <si>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</si>
  <si>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</si>
  <si>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</si>
  <si>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</si>
  <si>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</si>
  <si>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</si>
  <si>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</si>
  <si>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</si>
  <si>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</si>
  <si>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</si>
  <si>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</si>
  <si>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</si>
  <si>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</si>
  <si>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</si>
  <si>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</si>
  <si>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</si>
  <si>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</si>
  <si>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</si>
  <si>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</si>
  <si>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</si>
  <si>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</si>
  <si>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</si>
  <si>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</si>
  <si>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</si>
  <si>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</si>
  <si>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</si>
  <si>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</si>
  <si>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</si>
  <si>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</si>
  <si>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</si>
  <si>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</si>
  <si>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</si>
  <si>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</si>
  <si>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</si>
  <si>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</si>
  <si>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</si>
  <si>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</si>
  <si>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</si>
  <si>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</si>
  <si>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</si>
  <si>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</si>
  <si>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</si>
  <si>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</si>
  <si>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</si>
  <si>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</si>
  <si>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</si>
  <si>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</si>
  <si>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</si>
  <si>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</si>
  <si>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</si>
  <si>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</si>
  <si>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</si>
  <si>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</si>
  <si>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</si>
  <si>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</si>
  <si>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</si>
  <si>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</si>
  <si>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</si>
  <si>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</si>
  <si>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</si>
  <si>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</si>
  <si>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</si>
  <si>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</si>
  <si>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</si>
  <si>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</si>
  <si>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</si>
  <si>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</si>
  <si>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</si>
  <si>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</si>
  <si>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</si>
  <si>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</si>
  <si>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</si>
  <si>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</si>
  <si>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</si>
  <si>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</si>
  <si>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</si>
  <si>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</si>
  <si>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</si>
  <si>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</si>
  <si>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</si>
  <si>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</si>
  <si>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</si>
  <si>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</si>
  <si>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</si>
  <si>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</si>
  <si>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</si>
  <si>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</si>
  <si>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</si>
  <si>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</si>
  <si>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</si>
  <si>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</si>
  <si>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</si>
  <si>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</si>
  <si>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</si>
  <si>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</si>
  <si>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</si>
  <si>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</si>
  <si>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</si>
  <si>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</si>
  <si>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</si>
  <si>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</si>
  <si>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</si>
  <si>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</si>
  <si>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</si>
  <si>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</si>
  <si>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</si>
  <si>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</si>
  <si>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</si>
  <si>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</si>
  <si>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</si>
  <si>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</si>
  <si>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</si>
  <si>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</si>
  <si>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</si>
  <si>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</si>
  <si>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</si>
  <si>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</si>
  <si>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</si>
  <si>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</si>
  <si>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</si>
  <si>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</si>
  <si>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</si>
  <si>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</si>
  <si>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</si>
  <si>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</si>
  <si>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</si>
  <si>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</si>
  <si>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</si>
  <si>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</si>
  <si>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</si>
  <si>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</si>
  <si>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</si>
  <si>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</si>
  <si>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</si>
  <si>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</si>
  <si>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</si>
  <si>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</si>
  <si>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</si>
  <si>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</si>
  <si>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</si>
  <si>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</si>
  <si>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</si>
  <si>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</si>
  <si>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</si>
  <si>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</si>
  <si>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</si>
  <si>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</si>
  <si>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</si>
  <si>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</si>
  <si>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</si>
  <si>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</si>
  <si>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</si>
  <si>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</si>
  <si>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</si>
  <si>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</si>
  <si>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</si>
  <si>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</si>
  <si>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</si>
  <si>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</si>
  <si>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</si>
  <si>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</si>
  <si>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</si>
  <si>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</si>
  <si>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</si>
  <si>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</si>
  <si>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</si>
  <si>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</si>
  <si>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</si>
  <si>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</si>
  <si>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</si>
  <si>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</si>
  <si>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</si>
  <si>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</si>
  <si>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</si>
  <si>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</si>
  <si>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</si>
  <si>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</si>
  <si>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</si>
  <si>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</si>
  <si>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</si>
  <si>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</si>
  <si>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</si>
  <si>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</si>
  <si>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</si>
  <si>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</si>
  <si>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</si>
  <si>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</si>
  <si>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</si>
  <si>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</si>
  <si>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</si>
  <si>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</si>
  <si>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</si>
  <si>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</si>
  <si>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</si>
  <si>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</si>
  <si>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</si>
  <si>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</si>
  <si>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</si>
  <si>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</si>
  <si>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</si>
  <si>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</si>
  <si>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</si>
  <si>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</si>
  <si>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</si>
  <si>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</si>
  <si>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</si>
  <si>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</si>
  <si>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</si>
  <si>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</si>
  <si>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</si>
  <si>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</si>
  <si>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</si>
  <si>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</si>
  <si>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</si>
  <si>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</si>
  <si>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</si>
  <si>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</si>
  <si>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</si>
  <si>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</si>
  <si>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</si>
  <si>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</si>
  <si>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</si>
  <si>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</si>
  <si>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</si>
  <si>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</si>
  <si>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</si>
  <si>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</si>
  <si>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</si>
  <si>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</si>
  <si>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</si>
  <si>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</si>
  <si>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</si>
  <si>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</si>
  <si>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</si>
  <si>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</si>
  <si>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</si>
  <si>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</si>
  <si>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</si>
  <si>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</si>
  <si>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</si>
  <si>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</si>
  <si>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</si>
  <si>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</si>
  <si>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</si>
  <si>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</si>
  <si>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</si>
  <si>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</si>
  <si>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</si>
  <si>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</si>
  <si>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</si>
  <si>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</si>
  <si>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</si>
  <si>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</si>
  <si>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</si>
  <si>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</si>
  <si>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</si>
  <si>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</si>
  <si>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</si>
  <si>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</si>
  <si>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</si>
  <si>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</si>
  <si>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</si>
  <si>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</si>
  <si>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</si>
  <si>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</si>
  <si>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</si>
  <si>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</si>
  <si>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</si>
  <si>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</si>
  <si>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</si>
  <si>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</si>
  <si>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</si>
  <si>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</si>
  <si>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</si>
  <si>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</si>
  <si>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</si>
  <si>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</si>
  <si>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</si>
  <si>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</si>
  <si>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</si>
  <si>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</si>
  <si>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</si>
  <si>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</si>
  <si>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</si>
  <si>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</si>
  <si>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</si>
  <si>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</si>
  <si>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</si>
  <si>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</si>
  <si>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</si>
  <si>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</si>
  <si>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</si>
  <si>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</si>
  <si>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</si>
  <si>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</si>
  <si>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</si>
  <si>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</si>
  <si>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</si>
  <si>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</si>
  <si>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</si>
  <si>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</si>
  <si>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</si>
  <si>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</si>
  <si>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</si>
  <si>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</si>
  <si>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</si>
  <si>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</si>
  <si>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</si>
  <si>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</si>
  <si>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</si>
  <si>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</si>
  <si>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</si>
  <si>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</si>
  <si>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</si>
  <si>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</si>
  <si>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</si>
  <si>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</si>
  <si>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</si>
  <si>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</si>
  <si>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</si>
  <si>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</si>
  <si>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</si>
  <si>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</si>
  <si>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</si>
  <si>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</si>
  <si>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</si>
  <si>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</si>
  <si>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</si>
  <si>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</si>
  <si>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</si>
  <si>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</si>
  <si>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</si>
  <si>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</si>
  <si>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</si>
  <si>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</si>
  <si>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</si>
  <si>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</si>
  <si>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</si>
  <si>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</si>
  <si>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</si>
  <si>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</si>
  <si>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</si>
  <si>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</si>
  <si>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</si>
  <si>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</si>
  <si>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</si>
  <si>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</si>
  <si>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</si>
  <si>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</si>
  <si>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</si>
  <si>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</si>
  <si>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</si>
  <si>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</si>
  <si>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</si>
  <si>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</si>
  <si>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</si>
  <si>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</si>
  <si>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</si>
  <si>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</si>
  <si>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</si>
  <si>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</si>
  <si>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</si>
  <si>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</si>
  <si>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</si>
  <si>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</si>
  <si>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</si>
  <si>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</si>
  <si>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</si>
  <si>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</si>
  <si>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</si>
  <si>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</si>
  <si>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</si>
  <si>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</si>
  <si>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</si>
  <si>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</si>
  <si>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</si>
  <si>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</si>
  <si>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</si>
  <si>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</si>
  <si>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</si>
  <si>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</si>
  <si>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</si>
  <si>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</si>
  <si>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</si>
  <si>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</si>
  <si>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</si>
  <si>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</si>
  <si>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</si>
  <si>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</si>
  <si>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</si>
  <si>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</si>
  <si>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</si>
  <si>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</si>
  <si>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</si>
  <si>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</si>
  <si>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</si>
  <si>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</si>
  <si>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</si>
  <si>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</si>
  <si>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</si>
  <si>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</si>
  <si>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</si>
  <si>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</si>
  <si>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</si>
  <si>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</si>
  <si>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</si>
  <si>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</si>
  <si>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</si>
  <si>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</si>
  <si>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</si>
  <si>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</si>
  <si>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</si>
  <si>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</si>
  <si>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</si>
  <si>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</si>
  <si>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</si>
  <si>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</si>
  <si>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</si>
  <si>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</si>
  <si>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</si>
  <si>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</si>
  <si>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</si>
  <si>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</si>
  <si>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</si>
  <si>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</si>
  <si>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</si>
  <si>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</si>
  <si>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</si>
  <si>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</si>
  <si>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</si>
  <si>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</si>
  <si>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</si>
  <si>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</si>
  <si>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</si>
  <si>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</si>
  <si>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</si>
  <si>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</si>
  <si>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</si>
  <si>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</si>
  <si>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</si>
  <si>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</si>
  <si>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</si>
  <si>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</si>
  <si>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</si>
  <si>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</si>
  <si>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</si>
  <si>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</si>
  <si>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</si>
  <si>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</si>
  <si>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</si>
  <si>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</si>
  <si>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</si>
  <si>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</si>
  <si>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</si>
  <si>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</si>
  <si>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</si>
  <si>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</si>
  <si>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</si>
  <si>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</si>
  <si>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</si>
  <si>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</si>
  <si>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</si>
  <si>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</si>
  <si>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</si>
  <si>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</si>
  <si>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</si>
  <si>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</si>
  <si>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</si>
  <si>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</si>
  <si>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</si>
  <si>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</si>
  <si>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</si>
  <si>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</si>
  <si>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</si>
  <si>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</si>
  <si>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</si>
  <si>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</si>
  <si>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</si>
  <si>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</si>
  <si>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</si>
  <si>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</si>
  <si>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</si>
  <si>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</si>
  <si>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</si>
  <si>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</si>
  <si>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</si>
  <si>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</si>
  <si>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</si>
  <si>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</si>
  <si>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</si>
  <si>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</si>
  <si>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</si>
  <si>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</si>
  <si>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</si>
  <si>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</si>
  <si>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</si>
  <si>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</si>
  <si>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</si>
  <si>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</si>
  <si>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</si>
  <si>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</si>
  <si>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</si>
  <si>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</si>
  <si>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</si>
  <si>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</si>
  <si>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</si>
  <si>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</si>
  <si>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</si>
  <si>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</si>
  <si>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</si>
  <si>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</si>
  <si>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</si>
  <si>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</si>
  <si>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</si>
  <si>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</si>
  <si>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</si>
  <si>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</si>
  <si>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</si>
  <si>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</si>
  <si>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</si>
  <si>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</si>
  <si>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</si>
  <si>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</si>
  <si>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</si>
  <si>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</si>
  <si>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</si>
  <si>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</si>
  <si>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</si>
  <si>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</si>
  <si>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</si>
  <si>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</si>
  <si>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</si>
  <si>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</si>
  <si>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</si>
  <si>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</si>
  <si>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</si>
  <si>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</si>
  <si>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</si>
  <si>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</si>
  <si>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</si>
  <si>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</si>
  <si>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</si>
  <si>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</si>
  <si>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</si>
  <si>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</si>
  <si>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</si>
  <si>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</si>
  <si>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</si>
  <si>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</si>
  <si>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</si>
  <si>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</si>
  <si>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</si>
  <si>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</si>
  <si>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</si>
  <si>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</si>
  <si>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</si>
  <si>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</si>
  <si>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</si>
  <si>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</si>
  <si>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</si>
  <si>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</si>
  <si>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</si>
  <si>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</si>
  <si>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</si>
  <si>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</si>
  <si>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</si>
  <si>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</si>
  <si>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</si>
  <si>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</si>
  <si>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</si>
  <si>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</si>
  <si>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</si>
  <si>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</si>
  <si>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</si>
  <si>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</si>
  <si>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</si>
  <si>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</si>
  <si>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</si>
  <si>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</si>
  <si>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</si>
  <si>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</si>
  <si>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</si>
  <si>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</si>
  <si>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</si>
  <si>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</si>
  <si>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</si>
  <si>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</si>
  <si>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</si>
  <si>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</si>
  <si>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</si>
  <si>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</si>
  <si>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</si>
  <si>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</si>
  <si>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</si>
  <si>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</si>
  <si>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</si>
  <si>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</si>
  <si>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</si>
  <si>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</si>
  <si>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</si>
  <si>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</si>
  <si>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</si>
  <si>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</si>
  <si>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</si>
  <si>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</si>
  <si>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</si>
  <si>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</si>
  <si>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</si>
  <si>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</si>
  <si>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</si>
  <si>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</si>
  <si>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</si>
  <si>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</si>
  <si>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</si>
  <si>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</si>
  <si>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</si>
  <si>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</si>
  <si>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</si>
  <si>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</si>
  <si>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</si>
  <si>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</si>
  <si>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</si>
  <si>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</si>
  <si>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</si>
  <si>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</si>
  <si>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</si>
  <si>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</si>
  <si>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</si>
  <si>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</si>
  <si>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</si>
  <si>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</si>
  <si>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</si>
  <si>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</si>
  <si>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</si>
  <si>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</si>
  <si>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</si>
  <si>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</si>
  <si>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</si>
  <si>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</si>
  <si>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</si>
  <si>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</si>
  <si>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</si>
  <si>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</si>
  <si>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</si>
  <si>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</si>
  <si>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</si>
  <si>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</si>
  <si>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</si>
  <si>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</si>
  <si>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</si>
  <si>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</si>
  <si>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</si>
  <si>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</si>
  <si>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</si>
  <si>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</si>
  <si>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</si>
  <si>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</si>
  <si>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</si>
  <si>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</si>
  <si>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</si>
  <si>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</si>
  <si>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</si>
  <si>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</si>
  <si>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</si>
  <si>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</si>
  <si>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</si>
  <si>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</si>
  <si>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</si>
  <si>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</si>
  <si>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</si>
  <si>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</si>
  <si>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</si>
  <si>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</si>
  <si>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</si>
  <si>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</si>
  <si>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</si>
  <si>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</si>
  <si>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</si>
  <si>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</si>
  <si>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</si>
  <si>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</si>
  <si>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</si>
  <si>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</si>
  <si>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</si>
  <si>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</si>
  <si>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</si>
  <si>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</si>
  <si>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</si>
  <si>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</si>
  <si>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</si>
  <si>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</si>
  <si>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</si>
  <si>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</si>
  <si>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</si>
  <si>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</si>
  <si>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</si>
  <si>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</si>
  <si>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</si>
  <si>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</si>
  <si>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</si>
  <si>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</si>
  <si>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</si>
  <si>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</si>
  <si>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</si>
  <si>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</si>
  <si>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</si>
  <si>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</si>
  <si>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</si>
  <si>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</si>
  <si>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</si>
  <si>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</si>
  <si>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</si>
  <si>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</si>
  <si>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</si>
  <si>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</si>
  <si>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</si>
  <si>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</si>
  <si>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</si>
  <si>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</si>
  <si>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</si>
  <si>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</si>
  <si>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</si>
  <si>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</si>
  <si>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</si>
  <si>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</si>
  <si>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</si>
  <si>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</si>
  <si>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</si>
  <si>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</si>
  <si>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</si>
  <si>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</si>
  <si>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</si>
  <si>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</si>
  <si>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</si>
  <si>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</si>
  <si>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</si>
  <si>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</si>
  <si>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</si>
  <si>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</si>
  <si>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</si>
  <si>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</si>
  <si>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</si>
  <si>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</si>
  <si>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</si>
  <si>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</si>
  <si>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</si>
  <si>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</si>
  <si>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</si>
  <si>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</si>
  <si>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</si>
  <si>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</si>
  <si>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</si>
  <si>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</si>
  <si>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</si>
  <si>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</si>
  <si>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</si>
  <si>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</si>
  <si>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</si>
  <si>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</si>
  <si>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</si>
  <si>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</si>
  <si>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</si>
  <si>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</si>
  <si>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</si>
  <si>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</si>
  <si>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</si>
  <si>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</si>
  <si>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</si>
  <si>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</si>
  <si>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</si>
  <si>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</si>
  <si>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</si>
  <si>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</si>
  <si>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</si>
  <si>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</si>
  <si>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</si>
  <si>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</si>
  <si>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</si>
  <si>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</si>
  <si>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</si>
  <si>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</si>
  <si>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</si>
  <si>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</si>
  <si>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</si>
  <si>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</si>
  <si>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</si>
  <si>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</si>
  <si>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</si>
  <si>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</si>
  <si>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</si>
  <si>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</si>
  <si>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</si>
  <si>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</si>
  <si>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</si>
  <si>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</si>
  <si>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</si>
  <si>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</si>
  <si>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</si>
  <si>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</si>
  <si>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</si>
  <si>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</si>
  <si>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</si>
  <si>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</si>
  <si>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</si>
  <si>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</si>
  <si>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</si>
  <si>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</si>
  <si>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</si>
  <si>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</si>
  <si>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</si>
  <si>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</si>
  <si>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</si>
  <si>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</si>
  <si>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</si>
  <si>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</si>
  <si>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</si>
  <si>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</si>
  <si>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</si>
  <si>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</si>
  <si>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</si>
  <si>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</si>
  <si>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</si>
  <si>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</si>
  <si>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</si>
  <si>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</si>
  <si>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</si>
  <si>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</si>
  <si>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</si>
  <si>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</si>
  <si>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</si>
  <si>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</si>
  <si>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</si>
  <si>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</si>
  <si>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</si>
  <si>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</si>
  <si>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</si>
  <si>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</si>
  <si>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</si>
  <si>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</si>
  <si>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</si>
  <si>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</si>
  <si>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</si>
  <si>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</si>
  <si>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</si>
  <si>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</si>
  <si>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</si>
  <si>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</si>
  <si>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</si>
  <si>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</si>
  <si>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</si>
  <si>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</si>
  <si>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</si>
  <si>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</si>
  <si>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</si>
  <si>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</si>
  <si>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</si>
  <si>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</si>
  <si>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</si>
  <si>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</si>
  <si>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</si>
  <si>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</si>
  <si>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</si>
  <si>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</si>
  <si>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</si>
  <si>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</si>
  <si>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</si>
  <si>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</si>
  <si>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</si>
  <si>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</si>
  <si>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</si>
  <si>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</si>
  <si>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</si>
  <si>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</si>
  <si>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</si>
  <si>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</si>
  <si>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</si>
  <si>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</si>
  <si>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</si>
  <si>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</si>
  <si>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</si>
  <si>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</si>
  <si>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</si>
  <si>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</si>
  <si>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INSITITUTO COLOMBIANO DE BIENESTAR FAMILIAR</t>
  </si>
  <si>
    <t>127 DE 2013</t>
  </si>
  <si>
    <t>158 DE 2014</t>
  </si>
  <si>
    <t>1327 DE 2014</t>
  </si>
  <si>
    <t>058 DE 2016</t>
  </si>
  <si>
    <t>217 DE 2016</t>
  </si>
  <si>
    <t>Atender integralmente a la primera infancia en el marco de la estrategia de Cero a Siempre, de conformidad con las directrices, lienamientos y estandares establecidos por el ICBF, asi como regular las relaciones entre las partes derivadas de la entrega de aportes del ICBF a el contratista, para que asuma bajo su exclusiva responsabilidad dicha atenciòn</t>
  </si>
  <si>
    <t>Atender a niños y niñas menores de 5 años, o hasta su ingreso al grado de transiciòn en los servicios de educaciòn inicial y cuidado, con el fin de promover el desarrollo intregral  de la primera infancia con calidad de conformidad con los lineamientos, directrices y paràmetros establecidos por  el ICBF.</t>
  </si>
  <si>
    <t>Atender a niños  y niñas menores de 5 años, o hasta su ingreso al grado de transiciòn, en los servicios de educaciòn inicial y cuidado, en la Modalidad Desarrollo Infantil en medio familiar, con el fin de promover el desarrollo integral de la Primera Infancia con calidad, de conformidad con los lineamientos, estandares de calidad y las directrices y parametros establecidos por 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</si>
  <si>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</si>
  <si>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</si>
  <si>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</si>
  <si>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81-077-2020</t>
  </si>
  <si>
    <t>81-078-2020</t>
  </si>
  <si>
    <t>81-080-2020</t>
  </si>
  <si>
    <t>81-084-2020</t>
  </si>
  <si>
    <t>PRESTAR LOS SERVICIOS DE EDUCACIÒN INICIAL, EN EL MARCO DE LA ATENCIÒN INTEGRAL EN DESARROLLO INFANTIL EN MEDIO FAMILIAR-DIMF-, DE  CONFORMIDAD CON LOS MANUALES OPERATIVOS DE LAS MODALIDADES FAMILIAR, EL LINEAMIENTO  TÈCNICO PARA  LA ATENCIÒN A LA PRIMERA INFANCIA Y LAS DIRECTRICES ESTABLECIDAS POR EL ICBF EN ARMONIA CON LA POLITICA DE ESTADO PARA EL DESARROLLO INTEGRAL DE LA PRIMERA INFANCIA DE CERO A SIEMPRE.</t>
  </si>
  <si>
    <t>81-145-2019</t>
  </si>
  <si>
    <t>81-146-2019</t>
  </si>
  <si>
    <t>BRINDAR ATENCION ESPECIALIZADA A LOS ADOLESCENTES Y JOVENES EN CONFLICTO CON LA LEY PENAL, EN LA MODALIDAD SEMICERRADO EXTERNADO JORNADA COMPLETA DEL PROYECTO  FORTALECIMIENTO DE ACCIONES DE RESTABLECIMIENTO DE ADMINISTRACIÒN DE JUSTICIA A NIVEL NACIONAL, PARA EL CUMPLIMIENTO  DE LAS SANCIONES NO PRVATIVAS DE LA LIBERTAD IMPUESTAS  POR LA AUTORIDAD JUDICIAL, CONFORME A LAS DISPOSICIONES LEGALES Y LINEAMIENTOS TÈCNICOS VIGENTES.</t>
  </si>
  <si>
    <t>BRINDAR ATENCION ESPECIALIZADA A LOS ADOLESCENTES Y JOVENES  EN CONFLICTO CON LA LEY PENAL, EN LA MODALIDAD SEMICERRADO INTERNADO DEL PROYECTO FORTALECIMIENTO DE ACCIONES DE  RESTABLECIMIENTO  EN ADMINISTRACION DE JUSTICIA A NIVEL NACIONAL, PARA EL CUMPLIMIENTO  DE LAS SANCIONES NO PRIVATIVAS DE LA LIBERTAD IMPUESTAS POR LA AUTORIDAD JUDICIAL, CONFOMRE A LAS DISPOSICIONES LEGALES Y LINEAMIENTOS TÈCNICOS VIGENTES.</t>
  </si>
  <si>
    <t>81-147-2019</t>
  </si>
  <si>
    <t>BRINDAR ATENCION ESPECIALIZADA A  LOS ADOLESCENTES Y JÒVENES  ENN CONFLICTO CON LA LEY PENAL,  EN LA  MODALIDAD  SEMICERRADO EXTERNADO MEDIA  JORNADA DEL PROYECTO  FORTALECIMIENTO DE ACCIONES  DE RESTABLECIMIIENTO  EN ADMINISRTRACIÒN  DE JUSTIICIA A NIVEL NACIONAL, PARA EL CUMPLIMIENTO  DE LAS SANCIONES NO PRIVATIVAS DE  LA LIBERTAD  IMPUESTAS  POR LA AUTORIDAD  JUDICIAL, CONFORME A LAS DISPOSICIONES LEGALES Y LINEAMIENTOS  TECNICOS VIGENTES.</t>
  </si>
  <si>
    <t>81-148-2019</t>
  </si>
  <si>
    <t>BRINDAR ATENCION ESPECIALIZADA A LOS ADOLESCENTES   Y JOVENES  EN CONFLICTO CON LA LEY PENAL, EN LA MODALIDAD   INTERNADO RESTABLECIMIENTO  EN  ADMINISTRACIÒN DE JUSTICIA DEL PROYECTO  FORTALECIMIENTO  DE ACCIONES DE RESTABLECIMIENTO EN ADMINSTRACIÒN  DE JUSTICIA  A NIVEL NACIONAL, PARA LA POBLACIÒN: ADOLESCENTES MAYORES DE 14 AÑOS Y JOVENES   QUE INGRESAN AL SRPA  POR LA PRESUNTA COMISIÒN  DE UN DELITO A QUIENES  LA AUTORIDAD  COMPETENTE  LES IMPONGA  ESTA MEDIDA, ADOLESCENTES Y JOVENES DEL SRPA, QUE CUMPLAN A TRAVES DE ESTE PROGRAMA,  OBLIGACIONES ACORDADAS CON  BASE  EN EL ARTICULO 326 DE LA LEY 326 DE LA LEY 906 DE 2004 EN EL PERIODO DE SUSPENSION DEL PROCEDIMIENTO A PRUEBA EN APLICACIÒN DEL PRINCIPIO DE OPORTUNIDAD.</t>
  </si>
  <si>
    <t>81-149-2019</t>
  </si>
  <si>
    <t>BRINDAR  ATENCION ESPECIALIZADA A LOS ADOLESCENTES  Y JOVENES, EN LA MODALIDAD  LIBERTAD  VIGILADA/AISISTIDA DEL PROYECTO  FORTALECIMIENOT  DE ACCIONES DE RESTABLECIMIENTO DE JUSTICIA A NIVEL NACIONAL, SISTEMA DE RESPONSABILIDAD  PENAL PARA ADOLESCENTES , PARA EL CUMPLIMIENTO DE LAS MEDIDAS Y SANCIONES  IMPUESTA POR  LA AUTORIDAD JUDICIAL, CONFORME A LAS DISPOSICIONES LEGALES Y LINEAMIENTOS TÈCNICOS VIGENTES.</t>
  </si>
  <si>
    <t>81-150-2019</t>
  </si>
  <si>
    <t>BRINDAR ATENCION ESPECIALIZADA A LOS ADOLESCENTES  Y JOVENES  DEL SRPA QUE INGRESAN  POR APREHENSION EN FLAGRANCIA O POR MATERIALIZACIÒN  DE ORDEN DE APREHENSION  EMITIDA POR AUTORIDAD JUDICIAL  EN LA MODALIDAD  CENTRO TRANSITORIO  DEL PROYECTO  FORTALECIMIENTO  DE ACCIONES DE RESTABLECIMIENTO  EN ADMINISTRACION DE  JUSTICIA   A  NVIEL NACIONAL, CONFORME  A LAS DISPOSICIONES  LEGALES Y LINEAMIENTOS TECNICOS  VIGENTES.</t>
  </si>
  <si>
    <t>2021-81-10001963</t>
  </si>
  <si>
    <t>DAVID A. TALERO MORALES</t>
  </si>
  <si>
    <t>037 8890444</t>
  </si>
  <si>
    <t>CALLE 18  Nª12-64</t>
  </si>
  <si>
    <t>CALLE 18 Nª12-64</t>
  </si>
  <si>
    <t>BRINDAR LOS SERVICIOS DE EDUCACION INICIAL EN EL MARCO DE LA ATENCION  INTEGRAL EN DESARROLLO INFANTIL EN MEDIO FAMILIAR-DIMF_DE CONFORMIDAD CON EL MANUAL OPERATIVO DE LA MODALIDAD FAMILIAR, EL LINEAMIENTO TECNICO PARA LA ATENCIO A LA PRIMERA INFANCIA Y LAS DIRECTRICES ESTABLECIDAS POR EL ICBF, EN ARMONIA CON LA POLITICA DE ESTADO  PARA EL DESAROLLO INTEGRAL DE LA PRIMERA INFANCIA E CERO A SIEMPRE.</t>
  </si>
  <si>
    <t>158  DE 2014</t>
  </si>
  <si>
    <t>182 DE 2017</t>
  </si>
  <si>
    <t>101 DE 2018</t>
  </si>
  <si>
    <t>082 DE 2019</t>
  </si>
  <si>
    <t>Prestar el servicio de educaciòn inicial en el marco de la atenciòn integral a mujeres gestantes, niñas y niños menores de 5 años, o hasta su ingreso al grado de transicion, de conformidad con el manual operativo de la modalidad y las directrices establecidas por el ICFB,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</si>
  <si>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</si>
  <si>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frepaen@gmail.com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</si>
</sst>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5" zoomScaleNormal="85" zoomScaleSheetLayoutView="40" zoomScalePageLayoutView="40" workbookViewId="0">
      <selection activeCell="N185" sqref="N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2705</v>
      </c>
      <c r="D15" s="35"/>
      <c r="E15" s="35"/>
      <c r="F15" s="5"/>
      <c r="G15" s="32" t="s">
        <v>1168</v>
      </c>
      <c r="H15" s="103" t="s">
        <v>1070</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900503441</v>
      </c>
      <c r="C20" s="5"/>
      <c r="D20" s="73"/>
      <c r="E20" s="5"/>
      <c r="F20" s="5"/>
      <c r="G20" s="5"/>
      <c r="H20" s="241"/>
      <c r="I20" s="145" t="s">
        <v>1070</v>
      </c>
      <c r="J20" s="146" t="s">
        <v>1077</v>
      </c>
      <c r="K20" s="147">
        <v>4151025200</v>
      </c>
      <c r="L20" s="148"/>
      <c r="M20" s="148">
        <v>44561</v>
      </c>
      <c r="N20" s="131">
        <f>+(M20-L20)/30</f>
        <v>1485.3666666666666</v>
      </c>
      <c r="O20" s="134"/>
      <c r="U20" s="130"/>
      <c r="V20" s="105">
        <f ca="1">NOW()</f>
        <v>44194.749190740738</v>
      </c>
      <c r="W20" s="105">
        <f ca="1">NOW()</f>
        <v>44194.749190740738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ASOCIACIÓN FREPAEN</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2710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2676</v>
      </c>
      <c r="C48" s="111" t="s">
        <v>31</v>
      </c>
      <c r="D48" s="117" t="s">
        <v>2677</v>
      </c>
      <c r="E48" s="173">
        <v>41537</v>
      </c>
      <c r="F48" s="173">
        <v>41988</v>
      </c>
      <c r="G48" s="156">
        <f>IF(AND(E48&lt;&gt;"",F48&lt;&gt;""),((F48-E48)/30),"")</f>
        <v>15.033333333333333</v>
      </c>
      <c r="H48" s="118" t="s">
        <v>2682</v>
      </c>
      <c r="I48" s="112" t="s">
        <v>1070</v>
      </c>
      <c r="J48" s="112" t="s">
        <v>1076</v>
      </c>
      <c r="K48" s="119">
        <v>1122205157</v>
      </c>
      <c r="L48" s="113" t="s">
        <v>1148</v>
      </c>
      <c r="M48" s="114">
        <v>1</v>
      </c>
      <c r="N48" s="113" t="s">
        <v>27</v>
      </c>
      <c r="O48" s="113" t="s">
        <v>26</v>
      </c>
      <c r="P48" s="78"/>
    </row>
    <row r="49" spans="1:16" s="6" customFormat="1" ht="24.75" customHeight="1" x14ac:dyDescent="0.25">
      <c r="A49" s="139">
        <v>2</v>
      </c>
      <c r="B49" s="118" t="s">
        <v>2676</v>
      </c>
      <c r="C49" s="111" t="s">
        <v>31</v>
      </c>
      <c r="D49" s="117" t="s">
        <v>2677</v>
      </c>
      <c r="E49" s="173"/>
      <c r="F49" s="173"/>
      <c r="G49" s="156" t="str">
        <f t="shared" ref="G49:G50" si="2">IF(AND(E49&lt;&gt;"",F49&lt;&gt;""),((F49-E49)/30),"")</f>
        <v/>
      </c>
      <c r="H49" s="118" t="s">
        <v>2682</v>
      </c>
      <c r="I49" s="112" t="s">
        <v>1070</v>
      </c>
      <c r="J49" s="112" t="s">
        <v>1074</v>
      </c>
      <c r="K49" s="119"/>
      <c r="L49" s="113" t="s">
        <v>1148</v>
      </c>
      <c r="M49" s="114">
        <v>1</v>
      </c>
      <c r="N49" s="113" t="s">
        <v>27</v>
      </c>
      <c r="O49" s="113" t="s">
        <v>26</v>
      </c>
      <c r="P49" s="78"/>
    </row>
    <row r="50" spans="1:16" s="6" customFormat="1" ht="24.75" customHeight="1" x14ac:dyDescent="0.25">
      <c r="A50" s="139">
        <v>3</v>
      </c>
      <c r="B50" s="118" t="s">
        <v>2676</v>
      </c>
      <c r="C50" s="111" t="s">
        <v>31</v>
      </c>
      <c r="D50" s="117" t="s">
        <v>2678</v>
      </c>
      <c r="E50" s="173">
        <v>41999</v>
      </c>
      <c r="F50" s="173">
        <v>42369</v>
      </c>
      <c r="G50" s="156">
        <f t="shared" si="2"/>
        <v>12.333333333333334</v>
      </c>
      <c r="H50" s="174" t="s">
        <v>2683</v>
      </c>
      <c r="I50" s="112" t="s">
        <v>1070</v>
      </c>
      <c r="J50" s="112" t="s">
        <v>1076</v>
      </c>
      <c r="K50" s="119">
        <v>1190281130</v>
      </c>
      <c r="L50" s="113" t="s">
        <v>1148</v>
      </c>
      <c r="M50" s="114">
        <v>1</v>
      </c>
      <c r="N50" s="113" t="s">
        <v>27</v>
      </c>
      <c r="O50" s="113" t="s">
        <v>26</v>
      </c>
      <c r="P50" s="78"/>
    </row>
    <row r="51" spans="1:16" s="6" customFormat="1" ht="24.75" customHeight="1" outlineLevel="1" x14ac:dyDescent="0.25">
      <c r="A51" s="139">
        <v>4</v>
      </c>
      <c r="B51" s="118" t="s">
        <v>2676</v>
      </c>
      <c r="C51" s="111" t="s">
        <v>31</v>
      </c>
      <c r="D51" s="117" t="s">
        <v>2711</v>
      </c>
      <c r="E51" s="173"/>
      <c r="F51" s="173"/>
      <c r="G51" s="156" t="str">
        <f t="shared" ref="G51:G107" si="3">IF(AND(E51&lt;&gt;"",F51&lt;&gt;""),((F51-E51)/30),"")</f>
        <v/>
      </c>
      <c r="H51" s="174" t="s">
        <v>2683</v>
      </c>
      <c r="I51" s="112" t="s">
        <v>1070</v>
      </c>
      <c r="J51" s="112" t="s">
        <v>1074</v>
      </c>
      <c r="K51" s="119"/>
      <c r="L51" s="113" t="s">
        <v>1148</v>
      </c>
      <c r="M51" s="114">
        <v>1</v>
      </c>
      <c r="N51" s="113" t="s">
        <v>27</v>
      </c>
      <c r="O51" s="113" t="s">
        <v>26</v>
      </c>
      <c r="P51" s="78"/>
    </row>
    <row r="52" spans="1:16" s="7" customFormat="1" ht="24.75" customHeight="1" outlineLevel="1" x14ac:dyDescent="0.25">
      <c r="A52" s="140">
        <v>5</v>
      </c>
      <c r="B52" s="118" t="s">
        <v>2676</v>
      </c>
      <c r="C52" s="111" t="s">
        <v>31</v>
      </c>
      <c r="D52" s="117" t="s">
        <v>2679</v>
      </c>
      <c r="E52" s="173">
        <v>42004</v>
      </c>
      <c r="F52" s="173">
        <v>42368</v>
      </c>
      <c r="G52" s="156">
        <f t="shared" si="3"/>
        <v>12.133333333333333</v>
      </c>
      <c r="H52" s="118" t="s">
        <v>2684</v>
      </c>
      <c r="I52" s="112" t="s">
        <v>1070</v>
      </c>
      <c r="J52" s="112" t="s">
        <v>1070</v>
      </c>
      <c r="K52" s="119">
        <v>1420031080</v>
      </c>
      <c r="L52" s="113" t="s">
        <v>1148</v>
      </c>
      <c r="M52" s="114">
        <v>1</v>
      </c>
      <c r="N52" s="113" t="s">
        <v>27</v>
      </c>
      <c r="O52" s="113" t="s">
        <v>26</v>
      </c>
      <c r="P52" s="79"/>
    </row>
    <row r="53" spans="1:16" s="7" customFormat="1" ht="24.75" customHeight="1" outlineLevel="1" x14ac:dyDescent="0.25">
      <c r="A53" s="140">
        <v>6</v>
      </c>
      <c r="B53" s="118" t="s">
        <v>2676</v>
      </c>
      <c r="C53" s="111" t="s">
        <v>31</v>
      </c>
      <c r="D53" s="117" t="s">
        <v>2679</v>
      </c>
      <c r="E53" s="173"/>
      <c r="F53" s="141"/>
      <c r="G53" s="156" t="str">
        <f t="shared" si="3"/>
        <v/>
      </c>
      <c r="H53" s="118" t="s">
        <v>2684</v>
      </c>
      <c r="I53" s="112" t="s">
        <v>1070</v>
      </c>
      <c r="J53" s="112" t="s">
        <v>1072</v>
      </c>
      <c r="K53" s="115"/>
      <c r="L53" s="113" t="s">
        <v>1148</v>
      </c>
      <c r="M53" s="114">
        <v>1</v>
      </c>
      <c r="N53" s="113" t="s">
        <v>27</v>
      </c>
      <c r="O53" s="113" t="s">
        <v>26</v>
      </c>
      <c r="P53" s="79"/>
    </row>
    <row r="54" spans="1:16" s="7" customFormat="1" ht="24.75" customHeight="1" outlineLevel="1" x14ac:dyDescent="0.25">
      <c r="A54" s="140">
        <v>7</v>
      </c>
      <c r="B54" s="110" t="s">
        <v>2676</v>
      </c>
      <c r="C54" s="111" t="s">
        <v>31</v>
      </c>
      <c r="D54" s="117" t="s">
        <v>2680</v>
      </c>
      <c r="E54" s="173">
        <v>42402</v>
      </c>
      <c r="F54" s="173">
        <v>42719</v>
      </c>
      <c r="G54" s="156">
        <f t="shared" si="3"/>
        <v>10.566666666666666</v>
      </c>
      <c r="H54" s="118" t="s">
        <v>2685</v>
      </c>
      <c r="I54" s="112" t="s">
        <v>1070</v>
      </c>
      <c r="J54" s="112" t="s">
        <v>1076</v>
      </c>
      <c r="K54" s="119">
        <v>3273567686</v>
      </c>
      <c r="L54" s="113" t="s">
        <v>1148</v>
      </c>
      <c r="M54" s="114">
        <v>1</v>
      </c>
      <c r="N54" s="113" t="s">
        <v>27</v>
      </c>
      <c r="O54" s="113" t="s">
        <v>26</v>
      </c>
      <c r="P54" s="79"/>
    </row>
    <row r="55" spans="1:16" s="7" customFormat="1" ht="24.75" customHeight="1" outlineLevel="1" x14ac:dyDescent="0.25">
      <c r="A55" s="140">
        <v>8</v>
      </c>
      <c r="B55" s="110" t="s">
        <v>2676</v>
      </c>
      <c r="C55" s="111" t="s">
        <v>31</v>
      </c>
      <c r="D55" s="117" t="s">
        <v>2680</v>
      </c>
      <c r="E55" s="141"/>
      <c r="F55" s="141"/>
      <c r="G55" s="156" t="str">
        <f t="shared" si="3"/>
        <v/>
      </c>
      <c r="H55" s="118" t="s">
        <v>2685</v>
      </c>
      <c r="I55" s="112" t="s">
        <v>1070</v>
      </c>
      <c r="J55" s="112" t="s">
        <v>1072</v>
      </c>
      <c r="K55" s="115"/>
      <c r="L55" s="113" t="s">
        <v>1148</v>
      </c>
      <c r="M55" s="114">
        <v>1</v>
      </c>
      <c r="N55" s="113" t="s">
        <v>27</v>
      </c>
      <c r="O55" s="113" t="s">
        <v>26</v>
      </c>
      <c r="P55" s="79"/>
    </row>
    <row r="56" spans="1:16" s="7" customFormat="1" ht="24.75" customHeight="1" outlineLevel="1" x14ac:dyDescent="0.25">
      <c r="A56" s="140">
        <v>9</v>
      </c>
      <c r="B56" s="110" t="s">
        <v>2676</v>
      </c>
      <c r="C56" s="111" t="s">
        <v>31</v>
      </c>
      <c r="D56" s="117" t="s">
        <v>2680</v>
      </c>
      <c r="E56" s="141"/>
      <c r="F56" s="141"/>
      <c r="G56" s="156" t="str">
        <f t="shared" si="3"/>
        <v/>
      </c>
      <c r="H56" s="118" t="s">
        <v>2685</v>
      </c>
      <c r="I56" s="112" t="s">
        <v>255</v>
      </c>
      <c r="J56" s="112" t="s">
        <v>280</v>
      </c>
      <c r="K56" s="115"/>
      <c r="L56" s="113" t="s">
        <v>1148</v>
      </c>
      <c r="M56" s="114">
        <v>1</v>
      </c>
      <c r="N56" s="113" t="s">
        <v>27</v>
      </c>
      <c r="O56" s="113" t="s">
        <v>26</v>
      </c>
      <c r="P56" s="79"/>
    </row>
    <row r="57" spans="1:16" s="7" customFormat="1" ht="24.75" customHeight="1" outlineLevel="1" x14ac:dyDescent="0.25">
      <c r="A57" s="140">
        <v>10</v>
      </c>
      <c r="B57" s="64" t="s">
        <v>2676</v>
      </c>
      <c r="C57" s="65" t="s">
        <v>31</v>
      </c>
      <c r="D57" s="117" t="s">
        <v>2681</v>
      </c>
      <c r="E57" s="173">
        <v>42720</v>
      </c>
      <c r="F57" s="173">
        <v>43069</v>
      </c>
      <c r="G57" s="156">
        <f t="shared" si="3"/>
        <v>11.633333333333333</v>
      </c>
      <c r="H57" s="118" t="s">
        <v>2686</v>
      </c>
      <c r="I57" s="63" t="s">
        <v>1070</v>
      </c>
      <c r="J57" s="63" t="s">
        <v>1076</v>
      </c>
      <c r="K57" s="115">
        <v>3716748349</v>
      </c>
      <c r="L57" s="65" t="s">
        <v>1148</v>
      </c>
      <c r="M57" s="67">
        <v>1</v>
      </c>
      <c r="N57" s="65" t="s">
        <v>27</v>
      </c>
      <c r="O57" s="65" t="s">
        <v>26</v>
      </c>
      <c r="P57" s="79"/>
    </row>
    <row r="58" spans="1:16" s="7" customFormat="1" ht="24.75" customHeight="1" outlineLevel="1" x14ac:dyDescent="0.25">
      <c r="A58" s="140">
        <v>11</v>
      </c>
      <c r="B58" s="64" t="s">
        <v>2676</v>
      </c>
      <c r="C58" s="65" t="s">
        <v>31</v>
      </c>
      <c r="D58" s="117" t="s">
        <v>2681</v>
      </c>
      <c r="E58" s="141"/>
      <c r="F58" s="141"/>
      <c r="G58" s="156" t="str">
        <f t="shared" si="3"/>
        <v/>
      </c>
      <c r="H58" s="118" t="s">
        <v>2686</v>
      </c>
      <c r="I58" s="63" t="s">
        <v>1070</v>
      </c>
      <c r="J58" s="63" t="s">
        <v>1072</v>
      </c>
      <c r="K58" s="119"/>
      <c r="L58" s="65" t="s">
        <v>1148</v>
      </c>
      <c r="M58" s="67">
        <v>1</v>
      </c>
      <c r="N58" s="65" t="s">
        <v>27</v>
      </c>
      <c r="O58" s="65" t="s">
        <v>26</v>
      </c>
      <c r="P58" s="79"/>
    </row>
    <row r="59" spans="1:16" s="7" customFormat="1" ht="24.75" customHeight="1" outlineLevel="1" x14ac:dyDescent="0.25">
      <c r="A59" s="140">
        <v>12</v>
      </c>
      <c r="B59" s="64" t="s">
        <v>2676</v>
      </c>
      <c r="C59" s="65" t="s">
        <v>31</v>
      </c>
      <c r="D59" s="117" t="s">
        <v>2681</v>
      </c>
      <c r="E59" s="141"/>
      <c r="F59" s="141"/>
      <c r="G59" s="156" t="str">
        <f t="shared" si="3"/>
        <v/>
      </c>
      <c r="H59" s="118" t="s">
        <v>2686</v>
      </c>
      <c r="I59" s="63" t="s">
        <v>255</v>
      </c>
      <c r="J59" s="63" t="s">
        <v>280</v>
      </c>
      <c r="K59" s="119"/>
      <c r="L59" s="65" t="s">
        <v>1148</v>
      </c>
      <c r="M59" s="67">
        <v>1</v>
      </c>
      <c r="N59" s="65" t="s">
        <v>27</v>
      </c>
      <c r="O59" s="65" t="s">
        <v>26</v>
      </c>
      <c r="P59" s="79"/>
    </row>
    <row r="60" spans="1:16" s="7" customFormat="1" ht="24.75" customHeight="1" outlineLevel="1" x14ac:dyDescent="0.25">
      <c r="A60" s="140">
        <v>13</v>
      </c>
      <c r="B60" s="64" t="s">
        <v>2676</v>
      </c>
      <c r="C60" s="65" t="s">
        <v>31</v>
      </c>
      <c r="D60" s="117" t="s">
        <v>2712</v>
      </c>
      <c r="E60" s="173">
        <v>43085</v>
      </c>
      <c r="F60" s="141">
        <v>43404</v>
      </c>
      <c r="G60" s="156">
        <f t="shared" si="3"/>
        <v>10.633333333333333</v>
      </c>
      <c r="H60" s="118" t="s">
        <v>2687</v>
      </c>
      <c r="I60" s="63" t="s">
        <v>1070</v>
      </c>
      <c r="J60" s="63" t="s">
        <v>1076</v>
      </c>
      <c r="K60" s="115">
        <v>2441726275</v>
      </c>
      <c r="L60" s="65" t="s">
        <v>1148</v>
      </c>
      <c r="M60" s="67">
        <v>1</v>
      </c>
      <c r="N60" s="65" t="s">
        <v>27</v>
      </c>
      <c r="O60" s="65" t="s">
        <v>26</v>
      </c>
      <c r="P60" s="79"/>
    </row>
    <row r="61" spans="1:16" s="7" customFormat="1" ht="24.75" customHeight="1" outlineLevel="1" x14ac:dyDescent="0.25">
      <c r="A61" s="140">
        <v>14</v>
      </c>
      <c r="B61" s="64" t="s">
        <v>2676</v>
      </c>
      <c r="C61" s="65" t="s">
        <v>31</v>
      </c>
      <c r="D61" s="117" t="s">
        <v>2712</v>
      </c>
      <c r="E61" s="141"/>
      <c r="F61" s="141"/>
      <c r="G61" s="156" t="str">
        <f t="shared" si="3"/>
        <v/>
      </c>
      <c r="H61" s="118" t="s">
        <v>2687</v>
      </c>
      <c r="I61" s="63" t="s">
        <v>1070</v>
      </c>
      <c r="J61" s="63" t="s">
        <v>1072</v>
      </c>
      <c r="K61" s="119"/>
      <c r="L61" s="65" t="s">
        <v>1148</v>
      </c>
      <c r="M61" s="67">
        <v>1</v>
      </c>
      <c r="N61" s="65" t="s">
        <v>27</v>
      </c>
      <c r="O61" s="65" t="s">
        <v>26</v>
      </c>
      <c r="P61" s="79"/>
    </row>
    <row r="62" spans="1:16" s="7" customFormat="1" ht="24.75" customHeight="1" outlineLevel="1" x14ac:dyDescent="0.25">
      <c r="A62" s="140">
        <v>15</v>
      </c>
      <c r="B62" s="64" t="s">
        <v>2676</v>
      </c>
      <c r="C62" s="65" t="s">
        <v>31</v>
      </c>
      <c r="D62" s="117" t="s">
        <v>2713</v>
      </c>
      <c r="E62" s="141">
        <v>43405</v>
      </c>
      <c r="F62" s="141">
        <v>43434</v>
      </c>
      <c r="G62" s="156">
        <f t="shared" si="3"/>
        <v>0.96666666666666667</v>
      </c>
      <c r="H62" s="118" t="s">
        <v>2715</v>
      </c>
      <c r="I62" s="63" t="s">
        <v>1070</v>
      </c>
      <c r="J62" s="63" t="s">
        <v>1076</v>
      </c>
      <c r="K62" s="115">
        <v>266641733</v>
      </c>
      <c r="L62" s="65" t="s">
        <v>1148</v>
      </c>
      <c r="M62" s="67">
        <v>1</v>
      </c>
      <c r="N62" s="65" t="s">
        <v>27</v>
      </c>
      <c r="O62" s="65" t="s">
        <v>1148</v>
      </c>
      <c r="P62" s="79"/>
    </row>
    <row r="63" spans="1:16" s="7" customFormat="1" ht="24.75" customHeight="1" outlineLevel="1" x14ac:dyDescent="0.25">
      <c r="A63" s="140">
        <v>16</v>
      </c>
      <c r="B63" s="64" t="s">
        <v>2676</v>
      </c>
      <c r="C63" s="65" t="s">
        <v>31</v>
      </c>
      <c r="D63" s="117" t="s">
        <v>2713</v>
      </c>
      <c r="E63" s="141"/>
      <c r="F63" s="141"/>
      <c r="G63" s="156" t="str">
        <f t="shared" si="3"/>
        <v/>
      </c>
      <c r="H63" s="118" t="s">
        <v>2715</v>
      </c>
      <c r="I63" s="63" t="s">
        <v>1070</v>
      </c>
      <c r="J63" s="63" t="s">
        <v>1072</v>
      </c>
      <c r="K63" s="119"/>
      <c r="L63" s="65" t="s">
        <v>1148</v>
      </c>
      <c r="M63" s="67">
        <v>1</v>
      </c>
      <c r="N63" s="65" t="s">
        <v>27</v>
      </c>
      <c r="O63" s="65" t="s">
        <v>1148</v>
      </c>
      <c r="P63" s="79"/>
    </row>
    <row r="64" spans="1:16" s="7" customFormat="1" ht="24.75" customHeight="1" outlineLevel="1" x14ac:dyDescent="0.25">
      <c r="A64" s="140">
        <v>17</v>
      </c>
      <c r="B64" s="64" t="s">
        <v>2676</v>
      </c>
      <c r="C64" s="65" t="s">
        <v>31</v>
      </c>
      <c r="D64" s="117" t="s">
        <v>2714</v>
      </c>
      <c r="E64" s="141">
        <v>43486</v>
      </c>
      <c r="F64" s="141">
        <v>43830</v>
      </c>
      <c r="G64" s="156">
        <f t="shared" si="3"/>
        <v>11.466666666666667</v>
      </c>
      <c r="H64" s="118" t="s">
        <v>2716</v>
      </c>
      <c r="I64" s="63" t="s">
        <v>1070</v>
      </c>
      <c r="J64" s="63" t="s">
        <v>1076</v>
      </c>
      <c r="K64" s="115">
        <v>3034272766</v>
      </c>
      <c r="L64" s="65" t="s">
        <v>1148</v>
      </c>
      <c r="M64" s="67">
        <v>1</v>
      </c>
      <c r="N64" s="65" t="s">
        <v>27</v>
      </c>
      <c r="O64" s="65" t="s">
        <v>1148</v>
      </c>
      <c r="P64" s="79"/>
    </row>
    <row r="65" spans="1:16" s="7" customFormat="1" ht="24.75" customHeight="1" outlineLevel="1" x14ac:dyDescent="0.25">
      <c r="A65" s="140">
        <v>18</v>
      </c>
      <c r="B65" s="64" t="s">
        <v>2676</v>
      </c>
      <c r="C65" s="65" t="s">
        <v>31</v>
      </c>
      <c r="D65" s="117" t="s">
        <v>2714</v>
      </c>
      <c r="E65" s="141"/>
      <c r="F65" s="141"/>
      <c r="G65" s="156" t="str">
        <f t="shared" si="3"/>
        <v/>
      </c>
      <c r="H65" s="118" t="s">
        <v>2716</v>
      </c>
      <c r="I65" s="63" t="s">
        <v>1070</v>
      </c>
      <c r="J65" s="63" t="s">
        <v>1072</v>
      </c>
      <c r="K65" s="119"/>
      <c r="L65" s="65" t="s">
        <v>1148</v>
      </c>
      <c r="M65" s="67">
        <v>1</v>
      </c>
      <c r="N65" s="65" t="s">
        <v>27</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119"/>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119"/>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119"/>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2688</v>
      </c>
      <c r="E114" s="141">
        <v>43848</v>
      </c>
      <c r="F114" s="141">
        <v>44196</v>
      </c>
      <c r="G114" s="156">
        <f>IF(AND(E114&lt;&gt;"",F114&lt;&gt;""),((F114-E114)/30),"")</f>
        <v>11.6</v>
      </c>
      <c r="H114" s="118" t="s">
        <v>2692</v>
      </c>
      <c r="I114" s="117" t="s">
        <v>1070</v>
      </c>
      <c r="J114" s="117" t="s">
        <v>1076</v>
      </c>
      <c r="K114" s="119">
        <v>1572179248</v>
      </c>
      <c r="L114" s="100">
        <f>+IF(AND(K114&gt;0,O114="Ejecución"),(K114/877802)*Tabla28[[#This Row],[% participación]],IF(AND(K114&gt;0,O114&lt;&gt;"Ejecución"),"-",""))</f>
        <v>1791.040858872502</v>
      </c>
      <c r="M114" s="120" t="s">
        <v>1148</v>
      </c>
      <c r="N114" s="169">
        <v>1</v>
      </c>
      <c r="O114" s="158" t="s">
        <v>1150</v>
      </c>
      <c r="P114" s="78"/>
    </row>
    <row r="115" spans="1:16" s="6" customFormat="1" ht="24.75" customHeight="1" x14ac:dyDescent="0.25">
      <c r="A115" s="139">
        <v>2</v>
      </c>
      <c r="B115" s="157" t="s">
        <v>2665</v>
      </c>
      <c r="C115" s="159" t="s">
        <v>31</v>
      </c>
      <c r="D115" s="63" t="s">
        <v>2689</v>
      </c>
      <c r="E115" s="141">
        <v>43848</v>
      </c>
      <c r="F115" s="141">
        <v>44196</v>
      </c>
      <c r="G115" s="156">
        <f t="shared" ref="G115:G116" si="4">IF(AND(E115&lt;&gt;"",F115&lt;&gt;""),((F115-E115)/30),"")</f>
        <v>11.6</v>
      </c>
      <c r="H115" s="118" t="s">
        <v>2692</v>
      </c>
      <c r="I115" s="63" t="s">
        <v>1070</v>
      </c>
      <c r="J115" s="63" t="s">
        <v>1077</v>
      </c>
      <c r="K115" s="68">
        <v>1455941551</v>
      </c>
      <c r="L115" s="100">
        <f>+IF(AND(K115&gt;0,O115="Ejecución"),(K115/877802)*Tabla28[[#This Row],[% participación]],IF(AND(K115&gt;0,O115&lt;&gt;"Ejecución"),"-",""))</f>
        <v>1658.6218201826837</v>
      </c>
      <c r="M115" s="65" t="s">
        <v>1148</v>
      </c>
      <c r="N115" s="169">
        <v>1</v>
      </c>
      <c r="O115" s="158" t="s">
        <v>1150</v>
      </c>
      <c r="P115" s="78"/>
    </row>
    <row r="116" spans="1:16" s="6" customFormat="1" ht="24.75" customHeight="1" x14ac:dyDescent="0.25">
      <c r="A116" s="139">
        <v>3</v>
      </c>
      <c r="B116" s="157" t="s">
        <v>2665</v>
      </c>
      <c r="C116" s="159" t="s">
        <v>31</v>
      </c>
      <c r="D116" s="63" t="s">
        <v>2690</v>
      </c>
      <c r="E116" s="141">
        <v>43848</v>
      </c>
      <c r="F116" s="141">
        <v>44196</v>
      </c>
      <c r="G116" s="156">
        <f t="shared" si="4"/>
        <v>11.6</v>
      </c>
      <c r="H116" s="118" t="s">
        <v>2692</v>
      </c>
      <c r="I116" s="63" t="s">
        <v>1070</v>
      </c>
      <c r="J116" s="63" t="s">
        <v>1072</v>
      </c>
      <c r="K116" s="68">
        <v>1565938802</v>
      </c>
      <c r="L116" s="100">
        <f>+IF(AND(K116&gt;0,O116="Ejecución"),(K116/877802)*Tabla28[[#This Row],[% participación]],IF(AND(K116&gt;0,O116&lt;&gt;"Ejecución"),"-",""))</f>
        <v>1783.9316861889129</v>
      </c>
      <c r="M116" s="65" t="s">
        <v>1148</v>
      </c>
      <c r="N116" s="169">
        <v>1</v>
      </c>
      <c r="O116" s="158" t="s">
        <v>1150</v>
      </c>
      <c r="P116" s="78"/>
    </row>
    <row r="117" spans="1:16" s="6" customFormat="1" ht="24.75" customHeight="1" outlineLevel="1" x14ac:dyDescent="0.25">
      <c r="A117" s="139">
        <v>4</v>
      </c>
      <c r="B117" s="157" t="s">
        <v>2665</v>
      </c>
      <c r="C117" s="159" t="s">
        <v>31</v>
      </c>
      <c r="D117" s="63" t="s">
        <v>2691</v>
      </c>
      <c r="E117" s="141">
        <v>43848</v>
      </c>
      <c r="F117" s="141">
        <v>44196</v>
      </c>
      <c r="G117" s="156">
        <f t="shared" ref="G117:G159" si="5">IF(AND(E117&lt;&gt;"",F117&lt;&gt;""),((F117-E117)/30),"")</f>
        <v>11.6</v>
      </c>
      <c r="H117" s="118" t="s">
        <v>2692</v>
      </c>
      <c r="I117" s="63" t="s">
        <v>1070</v>
      </c>
      <c r="J117" s="63" t="s">
        <v>1072</v>
      </c>
      <c r="K117" s="68">
        <v>794878745</v>
      </c>
      <c r="L117" s="100">
        <f>+IF(AND(K117&gt;0,O117="Ejecución"),(K117/877802)*Tabla28[[#This Row],[% participación]],IF(AND(K117&gt;0,O117&lt;&gt;"Ejecución"),"-",""))</f>
        <v>905.53307579613625</v>
      </c>
      <c r="M117" s="65" t="s">
        <v>1148</v>
      </c>
      <c r="N117" s="169">
        <v>1</v>
      </c>
      <c r="O117" s="158" t="s">
        <v>1150</v>
      </c>
      <c r="P117" s="78"/>
    </row>
    <row r="118" spans="1:16" s="7" customFormat="1" ht="24.75" customHeight="1" outlineLevel="1" x14ac:dyDescent="0.25">
      <c r="A118" s="140">
        <v>5</v>
      </c>
      <c r="B118" s="157" t="s">
        <v>2665</v>
      </c>
      <c r="C118" s="159" t="s">
        <v>31</v>
      </c>
      <c r="D118" s="63" t="s">
        <v>2693</v>
      </c>
      <c r="E118" s="141">
        <v>44181</v>
      </c>
      <c r="F118" s="141">
        <v>44347</v>
      </c>
      <c r="G118" s="156">
        <f t="shared" si="5"/>
        <v>5.5333333333333332</v>
      </c>
      <c r="H118" s="64" t="s">
        <v>2695</v>
      </c>
      <c r="I118" s="63" t="s">
        <v>1070</v>
      </c>
      <c r="J118" s="63" t="s">
        <v>1070</v>
      </c>
      <c r="K118" s="68">
        <v>39098490</v>
      </c>
      <c r="L118" s="100">
        <f>+IF(AND(K118&gt;0,O118="Ejecución"),(K118/877802)*Tabla28[[#This Row],[% participación]],IF(AND(K118&gt;0,O118&lt;&gt;"Ejecución"),"-",""))</f>
        <v>44.54135442844742</v>
      </c>
      <c r="M118" s="65" t="s">
        <v>1148</v>
      </c>
      <c r="N118" s="169">
        <v>1</v>
      </c>
      <c r="O118" s="158" t="s">
        <v>1150</v>
      </c>
      <c r="P118" s="79"/>
    </row>
    <row r="119" spans="1:16" s="7" customFormat="1" ht="24.75" customHeight="1" outlineLevel="1" x14ac:dyDescent="0.25">
      <c r="A119" s="140">
        <v>6</v>
      </c>
      <c r="B119" s="157" t="s">
        <v>2665</v>
      </c>
      <c r="C119" s="159" t="s">
        <v>31</v>
      </c>
      <c r="D119" s="63" t="s">
        <v>2694</v>
      </c>
      <c r="E119" s="141">
        <v>44181</v>
      </c>
      <c r="F119" s="141">
        <v>44347</v>
      </c>
      <c r="G119" s="156">
        <f t="shared" si="5"/>
        <v>5.5333333333333332</v>
      </c>
      <c r="H119" s="64" t="s">
        <v>2696</v>
      </c>
      <c r="I119" s="63" t="s">
        <v>1070</v>
      </c>
      <c r="J119" s="63" t="s">
        <v>1070</v>
      </c>
      <c r="K119" s="68">
        <v>258563783</v>
      </c>
      <c r="L119" s="100">
        <f>+IF(AND(K119&gt;0,O119="Ejecución"),(K119/877802)*Tabla28[[#This Row],[% participación]],IF(AND(K119&gt;0,O119&lt;&gt;"Ejecución"),"-",""))</f>
        <v>294.55820674821882</v>
      </c>
      <c r="M119" s="65" t="s">
        <v>1148</v>
      </c>
      <c r="N119" s="169">
        <v>1</v>
      </c>
      <c r="O119" s="158" t="s">
        <v>1150</v>
      </c>
      <c r="P119" s="79"/>
    </row>
    <row r="120" spans="1:16" s="7" customFormat="1" ht="24.75" customHeight="1" outlineLevel="1" x14ac:dyDescent="0.25">
      <c r="A120" s="140">
        <v>7</v>
      </c>
      <c r="B120" s="157" t="s">
        <v>2665</v>
      </c>
      <c r="C120" s="159" t="s">
        <v>31</v>
      </c>
      <c r="D120" s="63" t="s">
        <v>2697</v>
      </c>
      <c r="E120" s="141">
        <v>44181</v>
      </c>
      <c r="F120" s="141">
        <v>44347</v>
      </c>
      <c r="G120" s="156">
        <f t="shared" si="5"/>
        <v>5.5333333333333332</v>
      </c>
      <c r="H120" s="64" t="s">
        <v>2698</v>
      </c>
      <c r="I120" s="63" t="s">
        <v>1070</v>
      </c>
      <c r="J120" s="63" t="s">
        <v>1070</v>
      </c>
      <c r="K120" s="68">
        <v>17301042</v>
      </c>
      <c r="L120" s="100">
        <f>+IF(AND(K120&gt;0,O120="Ejecución"),(K120/877802)*Tabla28[[#This Row],[% participación]],IF(AND(K120&gt;0,O120&lt;&gt;"Ejecución"),"-",""))</f>
        <v>19.709503965586773</v>
      </c>
      <c r="M120" s="65" t="s">
        <v>1148</v>
      </c>
      <c r="N120" s="169">
        <f t="shared" ref="N120:N160" si="6">+IF(M120="No",1,IF(M120="Si","Ingrese %",""))</f>
        <v>1</v>
      </c>
      <c r="O120" s="158" t="s">
        <v>1150</v>
      </c>
      <c r="P120" s="79"/>
    </row>
    <row r="121" spans="1:16" s="7" customFormat="1" ht="24.75" customHeight="1" outlineLevel="1" x14ac:dyDescent="0.25">
      <c r="A121" s="140">
        <v>8</v>
      </c>
      <c r="B121" s="157" t="s">
        <v>2665</v>
      </c>
      <c r="C121" s="159" t="s">
        <v>31</v>
      </c>
      <c r="D121" s="63" t="s">
        <v>2699</v>
      </c>
      <c r="E121" s="141">
        <v>44181</v>
      </c>
      <c r="F121" s="141">
        <v>44347</v>
      </c>
      <c r="G121" s="156">
        <f t="shared" si="5"/>
        <v>5.5333333333333332</v>
      </c>
      <c r="H121" s="102" t="s">
        <v>2700</v>
      </c>
      <c r="I121" s="63" t="s">
        <v>1070</v>
      </c>
      <c r="J121" s="63" t="s">
        <v>1070</v>
      </c>
      <c r="K121" s="68">
        <v>253875383</v>
      </c>
      <c r="L121" s="100">
        <f>+IF(AND(K121&gt;0,O121="Ejecución"),(K121/877802)*Tabla28[[#This Row],[% participación]],IF(AND(K121&gt;0,O121&lt;&gt;"Ejecución"),"-",""))</f>
        <v>289.21713894477341</v>
      </c>
      <c r="M121" s="65" t="s">
        <v>1148</v>
      </c>
      <c r="N121" s="169">
        <f t="shared" si="6"/>
        <v>1</v>
      </c>
      <c r="O121" s="158" t="s">
        <v>1150</v>
      </c>
      <c r="P121" s="79"/>
    </row>
    <row r="122" spans="1:16" s="7" customFormat="1" ht="24.75" customHeight="1" outlineLevel="1" x14ac:dyDescent="0.25">
      <c r="A122" s="140">
        <v>9</v>
      </c>
      <c r="B122" s="157" t="s">
        <v>2665</v>
      </c>
      <c r="C122" s="159" t="s">
        <v>31</v>
      </c>
      <c r="D122" s="63" t="s">
        <v>2701</v>
      </c>
      <c r="E122" s="141">
        <v>44181</v>
      </c>
      <c r="F122" s="141">
        <v>44347</v>
      </c>
      <c r="G122" s="156">
        <f t="shared" si="5"/>
        <v>5.5333333333333332</v>
      </c>
      <c r="H122" s="64" t="s">
        <v>2702</v>
      </c>
      <c r="I122" s="63" t="s">
        <v>1070</v>
      </c>
      <c r="J122" s="63" t="s">
        <v>1070</v>
      </c>
      <c r="K122" s="68">
        <v>38267836</v>
      </c>
      <c r="L122" s="100">
        <f>+IF(AND(K122&gt;0,O122="Ejecución"),(K122/877802)*Tabla28[[#This Row],[% participación]],IF(AND(K122&gt;0,O122&lt;&gt;"Ejecución"),"-",""))</f>
        <v>43.595065857676332</v>
      </c>
      <c r="M122" s="65" t="s">
        <v>1148</v>
      </c>
      <c r="N122" s="169">
        <f t="shared" si="6"/>
        <v>1</v>
      </c>
      <c r="O122" s="158" t="s">
        <v>1150</v>
      </c>
      <c r="P122" s="79"/>
    </row>
    <row r="123" spans="1:16" s="7" customFormat="1" ht="24.75" customHeight="1" outlineLevel="1" x14ac:dyDescent="0.25">
      <c r="A123" s="140">
        <v>10</v>
      </c>
      <c r="B123" s="157" t="s">
        <v>2665</v>
      </c>
      <c r="C123" s="159" t="s">
        <v>31</v>
      </c>
      <c r="D123" s="63" t="s">
        <v>2703</v>
      </c>
      <c r="E123" s="141">
        <v>44181</v>
      </c>
      <c r="F123" s="141">
        <v>44347</v>
      </c>
      <c r="G123" s="156">
        <f t="shared" si="5"/>
        <v>5.5333333333333332</v>
      </c>
      <c r="H123" s="64" t="s">
        <v>2704</v>
      </c>
      <c r="I123" s="63" t="s">
        <v>1070</v>
      </c>
      <c r="J123" s="63" t="s">
        <v>1070</v>
      </c>
      <c r="K123" s="68">
        <v>101585725</v>
      </c>
      <c r="L123" s="100">
        <f>+IF(AND(K123&gt;0,O123="Ejecución"),(K123/877802)*Tabla28[[#This Row],[% participación]],IF(AND(K123&gt;0,O123&lt;&gt;"Ejecución"),"-",""))</f>
        <v>115.72737929510299</v>
      </c>
      <c r="M123" s="65" t="s">
        <v>1148</v>
      </c>
      <c r="N123" s="169">
        <f t="shared" si="6"/>
        <v>1</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0.03</v>
      </c>
      <c r="G179" s="161">
        <f>IF(F179&gt;0,SUM(E179+F179),"")</f>
        <v>0.05</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207551260</v>
      </c>
      <c r="F185" s="92"/>
      <c r="G185" s="93"/>
      <c r="H185" s="88"/>
      <c r="I185" s="90" t="s">
        <v>2627</v>
      </c>
      <c r="J185" s="162">
        <f>+SUM(M179:M183)</f>
        <v>0.05</v>
      </c>
      <c r="K185" s="234" t="s">
        <v>2628</v>
      </c>
      <c r="L185" s="234"/>
      <c r="M185" s="94">
        <f>+J185*(SUM(K20:K35))</f>
        <v>207551260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41023</v>
      </c>
      <c r="D193" s="5"/>
      <c r="E193" s="122">
        <v>524</v>
      </c>
      <c r="F193" s="5"/>
      <c r="G193" s="5"/>
      <c r="H193" s="143" t="s">
        <v>2706</v>
      </c>
      <c r="J193" s="5"/>
      <c r="K193" s="123">
        <v>41537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2708</v>
      </c>
      <c r="J211" s="27" t="s">
        <v>2622</v>
      </c>
      <c r="K211" s="144" t="s">
        <v>2709</v>
      </c>
      <c r="L211" s="21"/>
      <c r="M211" s="21"/>
      <c r="N211" s="21"/>
      <c r="O211" s="8"/>
    </row>
    <row r="212" spans="1:15" x14ac:dyDescent="0.25">
      <c r="A212" s="9"/>
      <c r="B212" s="27" t="s">
        <v>2619</v>
      </c>
      <c r="C212" s="143" t="s">
        <v>2706</v>
      </c>
      <c r="D212" s="21"/>
      <c r="G212" s="27" t="s">
        <v>2621</v>
      </c>
      <c r="H212" s="144" t="s">
        <v>2707</v>
      </c>
      <c r="J212" s="27" t="s">
        <v>2623</v>
      </c>
      <c r="K212" s="143"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2020-12-29T22:59:27Z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