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05003652020\"/>
    </mc:Choice>
  </mc:AlternateContent>
  <xr:revisionPtr revIDLastSave="0" documentId="13_ncr:1_{6EDB6A72-6993-4242-9CEF-1B356ADD706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<sst xmlns="http://schemas.openxmlformats.org/spreadsheetml/2006/main" count="3581" uniqueCount="2718">
  <si>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</si>
  <si>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</si>
  <si>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</si>
  <si>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</si>
  <si>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</si>
  <si>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</si>
  <si>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</si>
  <si>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</si>
  <si>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</si>
  <si>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</si>
  <si>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</si>
  <si>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</si>
  <si>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</si>
  <si>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</si>
  <si>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</si>
  <si>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</si>
  <si>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</si>
  <si>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</si>
  <si>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</si>
  <si>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</si>
  <si>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</si>
  <si>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</si>
  <si>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</si>
  <si>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</si>
  <si>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</si>
  <si>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</si>
  <si>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</si>
  <si>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</si>
  <si>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</si>
  <si>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</si>
  <si>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</si>
  <si>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</si>
  <si>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</si>
  <si>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</si>
  <si>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</si>
  <si>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</si>
  <si>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</si>
  <si>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</si>
  <si>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</si>
  <si>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</si>
  <si>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</si>
  <si>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</si>
  <si>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</si>
  <si>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</si>
  <si>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</si>
  <si>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</si>
  <si>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</si>
  <si>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</si>
  <si>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</si>
  <si>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</si>
  <si>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</si>
  <si>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</si>
  <si>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</si>
  <si>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</si>
  <si>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</si>
  <si>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</si>
  <si>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</si>
  <si>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</si>
  <si>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</si>
  <si>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</si>
  <si>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</si>
  <si>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</si>
  <si>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</si>
  <si>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</si>
  <si>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</si>
  <si>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</si>
  <si>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</si>
  <si>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</si>
  <si>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</si>
  <si>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</si>
  <si>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</si>
  <si>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</si>
  <si>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</si>
  <si>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</si>
  <si>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</si>
  <si>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</si>
  <si>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</si>
  <si>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</si>
  <si>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</si>
  <si>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</si>
  <si>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</si>
  <si>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</si>
  <si>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</si>
  <si>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</si>
  <si>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</si>
  <si>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</si>
  <si>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</si>
  <si>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</si>
  <si>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</si>
  <si>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</si>
  <si>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</si>
  <si>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</si>
  <si>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</si>
  <si>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</si>
  <si>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</si>
  <si>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</si>
  <si>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</si>
  <si>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</si>
  <si>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</si>
  <si>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</si>
  <si>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</si>
  <si>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</si>
  <si>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</si>
  <si>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</si>
  <si>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</si>
  <si>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</si>
  <si>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</si>
  <si>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</si>
  <si>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</si>
  <si>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</si>
  <si>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</si>
  <si>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</si>
  <si>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</si>
  <si>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</si>
  <si>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</si>
  <si>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</si>
  <si>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</si>
  <si>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</si>
  <si>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</si>
  <si>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</si>
  <si>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</si>
  <si>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</si>
  <si>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</si>
  <si>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</si>
  <si>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</si>
  <si>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</si>
  <si>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</si>
  <si>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</si>
  <si>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</si>
  <si>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</si>
  <si>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</si>
  <si>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</si>
  <si>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</si>
  <si>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</si>
  <si>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</si>
  <si>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</si>
  <si>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</si>
  <si>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</si>
  <si>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</si>
  <si>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</si>
  <si>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</si>
  <si>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</si>
  <si>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</si>
  <si>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</si>
  <si>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</si>
  <si>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</si>
  <si>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</si>
  <si>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</si>
  <si>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</si>
  <si>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</si>
  <si>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</si>
  <si>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</si>
  <si>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</si>
  <si>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</si>
  <si>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</si>
  <si>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</si>
  <si>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</si>
  <si>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</si>
  <si>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</si>
  <si>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</si>
  <si>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</si>
  <si>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</si>
  <si>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</si>
  <si>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</si>
  <si>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</si>
  <si>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</si>
  <si>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</si>
  <si>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</si>
  <si>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</si>
  <si>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</si>
  <si>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</si>
  <si>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</si>
  <si>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</si>
  <si>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</si>
  <si>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</si>
  <si>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</si>
  <si>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</si>
  <si>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</si>
  <si>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</si>
  <si>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</si>
  <si>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</si>
  <si>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</si>
  <si>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</si>
  <si>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</si>
  <si>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</si>
  <si>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</si>
  <si>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</si>
  <si>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</si>
  <si>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</si>
  <si>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</si>
  <si>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</si>
  <si>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</si>
  <si>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</si>
  <si>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</si>
  <si>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</si>
  <si>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</si>
  <si>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</si>
  <si>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</si>
  <si>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</si>
  <si>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</si>
  <si>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</si>
  <si>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</si>
  <si>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</si>
  <si>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</si>
  <si>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</si>
  <si>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</si>
  <si>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</si>
  <si>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</si>
  <si>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</si>
  <si>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</si>
  <si>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</si>
  <si>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</si>
  <si>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</si>
  <si>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</si>
  <si>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</si>
  <si>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</si>
  <si>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</si>
  <si>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</si>
  <si>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</si>
  <si>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</si>
  <si>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</si>
  <si>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</si>
  <si>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</si>
  <si>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</si>
  <si>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</si>
  <si>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</si>
  <si>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</si>
  <si>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</si>
  <si>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</si>
  <si>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</si>
  <si>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</si>
  <si>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</si>
  <si>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</si>
  <si>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</si>
  <si>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</si>
  <si>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</si>
  <si>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</si>
  <si>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</si>
  <si>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</si>
  <si>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</si>
  <si>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</si>
  <si>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</si>
  <si>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</si>
  <si>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</si>
  <si>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</si>
  <si>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</si>
  <si>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</si>
  <si>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</si>
  <si>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</si>
  <si>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</si>
  <si>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</si>
  <si>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</si>
  <si>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</si>
  <si>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</si>
  <si>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</si>
  <si>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</si>
  <si>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</si>
  <si>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</si>
  <si>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</si>
  <si>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</si>
  <si>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</si>
  <si>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</si>
  <si>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</si>
  <si>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</si>
  <si>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</si>
  <si>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</si>
  <si>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</si>
  <si>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</si>
  <si>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</si>
  <si>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</si>
  <si>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</si>
  <si>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</si>
  <si>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</si>
  <si>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</si>
  <si>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</si>
  <si>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</si>
  <si>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</si>
  <si>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</si>
  <si>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</si>
  <si>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</si>
  <si>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</si>
  <si>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</si>
  <si>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</si>
  <si>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</si>
  <si>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</si>
  <si>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</si>
  <si>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</si>
  <si>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</si>
  <si>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</si>
  <si>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</si>
  <si>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</si>
  <si>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</si>
  <si>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</si>
  <si>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</si>
  <si>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</si>
  <si>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</si>
  <si>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</si>
  <si>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</si>
  <si>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</si>
  <si>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</si>
  <si>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</si>
  <si>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</si>
  <si>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</si>
  <si>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</si>
  <si>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</si>
  <si>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</si>
  <si>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</si>
  <si>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</si>
  <si>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</si>
  <si>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</si>
  <si>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</si>
  <si>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</si>
  <si>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</si>
  <si>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</si>
  <si>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</si>
  <si>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</si>
  <si>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</si>
  <si>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</si>
  <si>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</si>
  <si>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</si>
  <si>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</si>
  <si>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</si>
  <si>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</si>
  <si>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</si>
  <si>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</si>
  <si>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</si>
  <si>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</si>
  <si>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</si>
  <si>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</si>
  <si>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</si>
  <si>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</si>
  <si>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</si>
  <si>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</si>
  <si>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</si>
  <si>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</si>
  <si>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</si>
  <si>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</si>
  <si>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</si>
  <si>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</si>
  <si>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</si>
  <si>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</si>
  <si>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</si>
  <si>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</si>
  <si>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</si>
  <si>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</si>
  <si>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</si>
  <si>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</si>
  <si>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</si>
  <si>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</si>
  <si>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</si>
  <si>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</si>
  <si>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</si>
  <si>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</si>
  <si>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</si>
  <si>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</si>
  <si>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</si>
  <si>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</si>
  <si>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</si>
  <si>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</si>
  <si>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</si>
  <si>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</si>
  <si>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</si>
  <si>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</si>
  <si>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</si>
  <si>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</si>
  <si>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</si>
  <si>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</si>
  <si>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</si>
  <si>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</si>
  <si>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</si>
  <si>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</si>
  <si>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</si>
  <si>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</si>
  <si>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</si>
  <si>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</si>
  <si>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</si>
  <si>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</si>
  <si>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</si>
  <si>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</si>
  <si>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</si>
  <si>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</si>
  <si>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</si>
  <si>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</si>
  <si>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</si>
  <si>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</si>
  <si>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</si>
  <si>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</si>
  <si>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</si>
  <si>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</si>
  <si>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</si>
  <si>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</si>
  <si>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</si>
  <si>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</si>
  <si>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</si>
  <si>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</si>
  <si>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</si>
  <si>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</si>
  <si>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</si>
  <si>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</si>
  <si>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</si>
  <si>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</si>
  <si>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</si>
  <si>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</si>
  <si>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</si>
  <si>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</si>
  <si>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</si>
  <si>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</si>
  <si>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</si>
  <si>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</si>
  <si>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</si>
  <si>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</si>
  <si>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</si>
  <si>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</si>
  <si>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</si>
  <si>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</si>
  <si>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</si>
  <si>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</si>
  <si>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</si>
  <si>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</si>
  <si>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</si>
  <si>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</si>
  <si>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</si>
  <si>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</si>
  <si>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</si>
  <si>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</si>
  <si>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</si>
  <si>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</si>
  <si>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</si>
  <si>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</si>
  <si>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</si>
  <si>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</si>
  <si>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</si>
  <si>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</si>
  <si>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</si>
  <si>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</si>
  <si>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</si>
  <si>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</si>
  <si>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</si>
  <si>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</si>
  <si>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</si>
  <si>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</si>
  <si>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</si>
  <si>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</si>
  <si>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</si>
  <si>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</si>
  <si>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</si>
  <si>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</si>
  <si>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</si>
  <si>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</si>
  <si>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</si>
  <si>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</si>
  <si>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</si>
  <si>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</si>
  <si>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</si>
  <si>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</si>
  <si>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</si>
  <si>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</si>
  <si>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</si>
  <si>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</si>
  <si>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</si>
  <si>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</si>
  <si>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</si>
  <si>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</si>
  <si>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</si>
  <si>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</si>
  <si>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</si>
  <si>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</si>
  <si>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</si>
  <si>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</si>
  <si>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</si>
  <si>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</si>
  <si>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</si>
  <si>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</si>
  <si>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</si>
  <si>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</si>
  <si>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</si>
  <si>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</si>
  <si>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</si>
  <si>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</si>
  <si>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</si>
  <si>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</si>
  <si>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</si>
  <si>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</si>
  <si>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</si>
  <si>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</si>
  <si>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</si>
  <si>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</si>
  <si>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</si>
  <si>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</si>
  <si>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</si>
  <si>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</si>
  <si>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</si>
  <si>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</si>
  <si>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</si>
  <si>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</si>
  <si>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</si>
  <si>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</si>
  <si>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</si>
  <si>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</si>
  <si>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</si>
  <si>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</si>
  <si>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</si>
  <si>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</si>
  <si>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</si>
  <si>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</si>
  <si>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</si>
  <si>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</si>
  <si>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</si>
  <si>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</si>
  <si>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</si>
  <si>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</si>
  <si>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</si>
  <si>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</si>
  <si>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</si>
  <si>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</si>
  <si>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</si>
  <si>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</si>
  <si>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</si>
  <si>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</si>
  <si>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</si>
  <si>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</si>
  <si>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</si>
  <si>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</si>
  <si>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</si>
  <si>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</si>
  <si>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</si>
  <si>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</si>
  <si>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</si>
  <si>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</si>
  <si>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</si>
  <si>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</si>
  <si>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</si>
  <si>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</si>
  <si>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</si>
  <si>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</si>
  <si>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</si>
  <si>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</si>
  <si>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</si>
  <si>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</si>
  <si>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</si>
  <si>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</si>
  <si>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</si>
  <si>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</si>
  <si>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</si>
  <si>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</si>
  <si>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</si>
  <si>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</si>
  <si>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</si>
  <si>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</si>
  <si>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</si>
  <si>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</si>
  <si>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</si>
  <si>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</si>
  <si>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</si>
  <si>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</si>
  <si>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</si>
  <si>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</si>
  <si>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</si>
  <si>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</si>
  <si>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</si>
  <si>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</si>
  <si>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</si>
  <si>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</si>
  <si>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</si>
  <si>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</si>
  <si>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</si>
  <si>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</si>
  <si>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</si>
  <si>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</si>
  <si>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</si>
  <si>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</si>
  <si>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</si>
  <si>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</si>
  <si>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</si>
  <si>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</si>
  <si>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</si>
  <si>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</si>
  <si>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</si>
  <si>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</si>
  <si>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</si>
  <si>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</si>
  <si>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</si>
  <si>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</si>
  <si>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</si>
  <si>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</si>
  <si>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</si>
  <si>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</si>
  <si>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</si>
  <si>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</si>
  <si>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</si>
  <si>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</si>
  <si>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</si>
  <si>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</si>
  <si>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</si>
  <si>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</si>
  <si>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</si>
  <si>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</si>
  <si>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</si>
  <si>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</si>
  <si>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</si>
  <si>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</si>
  <si>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</si>
  <si>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</si>
  <si>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</si>
  <si>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</si>
  <si>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</si>
  <si>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</si>
  <si>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</si>
  <si>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</si>
  <si>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</si>
  <si>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</si>
  <si>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</si>
  <si>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</si>
  <si>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</si>
  <si>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</si>
  <si>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</si>
  <si>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</si>
  <si>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</si>
  <si>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</si>
  <si>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</si>
  <si>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</si>
  <si>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</si>
  <si>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</si>
  <si>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</si>
  <si>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</si>
  <si>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</si>
  <si>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</si>
  <si>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</si>
  <si>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</si>
  <si>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</si>
  <si>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</si>
  <si>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</si>
  <si>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</si>
  <si>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</si>
  <si>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</si>
  <si>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</si>
  <si>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</si>
  <si>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</si>
  <si>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</si>
  <si>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</si>
  <si>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</si>
  <si>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</si>
  <si>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</si>
  <si>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</si>
  <si>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</si>
  <si>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</si>
  <si>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</si>
  <si>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</si>
  <si>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</si>
  <si>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</si>
  <si>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</si>
  <si>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</si>
  <si>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</si>
  <si>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</si>
  <si>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</si>
  <si>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</si>
  <si>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</si>
  <si>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</si>
  <si>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</si>
  <si>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</si>
  <si>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</si>
  <si>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</si>
  <si>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</si>
  <si>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</si>
  <si>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</si>
  <si>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</si>
  <si>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</si>
  <si>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</si>
  <si>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</si>
  <si>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</si>
  <si>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</si>
  <si>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</si>
  <si>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</si>
  <si>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</si>
  <si>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</si>
  <si>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</si>
  <si>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</si>
  <si>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</si>
  <si>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</si>
  <si>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</si>
  <si>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</si>
  <si>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</si>
  <si>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</si>
  <si>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</si>
  <si>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</si>
  <si>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</si>
  <si>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</si>
  <si>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</si>
  <si>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</si>
  <si>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</si>
  <si>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</si>
  <si>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</si>
  <si>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</si>
  <si>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</si>
  <si>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</si>
  <si>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</si>
  <si>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</si>
  <si>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</si>
  <si>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</si>
  <si>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</si>
  <si>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</si>
  <si>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</si>
  <si>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</si>
  <si>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</si>
  <si>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</si>
  <si>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</si>
  <si>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</si>
  <si>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</si>
  <si>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</si>
  <si>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</si>
  <si>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</si>
  <si>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</si>
  <si>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</si>
  <si>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</si>
  <si>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</si>
  <si>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</si>
  <si>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</si>
  <si>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</si>
  <si>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</si>
  <si>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</si>
  <si>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</si>
  <si>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</si>
  <si>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</si>
  <si>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</si>
  <si>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</si>
  <si>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</si>
  <si>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</si>
  <si>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</si>
  <si>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</si>
  <si>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</si>
  <si>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</si>
  <si>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</si>
  <si>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</si>
  <si>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</si>
  <si>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</si>
  <si>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</si>
  <si>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</si>
  <si>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</si>
  <si>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</si>
  <si>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</si>
  <si>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</si>
  <si>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</si>
  <si>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</si>
  <si>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</si>
  <si>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</si>
  <si>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</si>
  <si>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</si>
  <si>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</si>
  <si>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</si>
  <si>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</si>
  <si>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</si>
  <si>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</si>
  <si>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</si>
  <si>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</si>
  <si>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</si>
  <si>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</si>
  <si>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</si>
  <si>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</si>
  <si>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</si>
  <si>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</si>
  <si>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</si>
  <si>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</si>
  <si>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</si>
  <si>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</si>
  <si>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</si>
  <si>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</si>
  <si>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</si>
  <si>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</si>
  <si>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</si>
  <si>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</si>
  <si>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</si>
  <si>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</si>
  <si>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</si>
  <si>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</si>
  <si>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</si>
  <si>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</si>
  <si>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</si>
  <si>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</si>
  <si>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</si>
  <si>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</si>
  <si>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</si>
  <si>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</si>
  <si>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</si>
  <si>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</si>
  <si>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</si>
  <si>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</si>
  <si>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</si>
  <si>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</si>
  <si>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</si>
  <si>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</si>
  <si>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</si>
  <si>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</si>
  <si>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</si>
  <si>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</si>
  <si>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</si>
  <si>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</si>
  <si>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</si>
  <si>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</si>
  <si>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</si>
  <si>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</si>
  <si>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</si>
  <si>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</si>
  <si>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</si>
  <si>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</si>
  <si>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</si>
  <si>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</si>
  <si>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</si>
  <si>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</si>
  <si>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</si>
  <si>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</si>
  <si>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</si>
  <si>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</si>
  <si>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</si>
  <si>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</si>
  <si>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</si>
  <si>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</si>
  <si>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</si>
  <si>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</si>
  <si>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</si>
  <si>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</si>
  <si>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</si>
  <si>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</si>
  <si>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</si>
  <si>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</si>
  <si>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</si>
  <si>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</si>
  <si>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</si>
  <si>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</si>
  <si>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</si>
  <si>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</si>
  <si>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</si>
  <si>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</si>
  <si>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</si>
  <si>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</si>
  <si>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</si>
  <si>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</si>
  <si>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</si>
  <si>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</si>
  <si>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</si>
  <si>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</si>
  <si>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</si>
  <si>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</si>
  <si>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</si>
  <si>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</si>
  <si>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</si>
  <si>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</si>
  <si>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</si>
  <si>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</si>
  <si>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</si>
  <si>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</si>
  <si>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</si>
  <si>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</si>
  <si>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</si>
  <si>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</si>
  <si>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</si>
  <si>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</si>
  <si>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</si>
  <si>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</si>
  <si>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</si>
  <si>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</si>
  <si>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</si>
  <si>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</si>
  <si>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</si>
  <si>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</si>
  <si>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</si>
  <si>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</si>
  <si>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</si>
  <si>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</si>
  <si>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</si>
  <si>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</si>
  <si>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</si>
  <si>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</si>
  <si>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</si>
  <si>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</si>
  <si>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</si>
  <si>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</si>
  <si>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</si>
  <si>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</si>
  <si>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</si>
  <si>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</si>
  <si>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</si>
  <si>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</si>
  <si>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</si>
  <si>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</si>
  <si>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</si>
  <si>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</si>
  <si>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</si>
  <si>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</si>
  <si>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</si>
  <si>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</si>
  <si>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</si>
  <si>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</si>
  <si>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</si>
  <si>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</si>
  <si>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</si>
  <si>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</si>
  <si>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</si>
  <si>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</si>
  <si>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</si>
  <si>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</si>
  <si>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</si>
  <si>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</si>
  <si>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</si>
  <si>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</si>
  <si>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</si>
  <si>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</si>
  <si>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</si>
  <si>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</si>
  <si>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</si>
  <si>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</si>
  <si>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</si>
  <si>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</si>
  <si>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</si>
  <si>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</si>
  <si>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</si>
  <si>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</si>
  <si>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</si>
  <si>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</si>
  <si>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</si>
  <si>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</si>
  <si>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</si>
  <si>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</si>
  <si>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</si>
  <si>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</si>
  <si>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</si>
  <si>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</si>
  <si>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</si>
  <si>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</si>
  <si>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</si>
  <si>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</si>
  <si>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</si>
  <si>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</si>
  <si>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</si>
  <si>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</si>
  <si>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</si>
  <si>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</si>
  <si>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</si>
  <si>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</si>
  <si>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</si>
  <si>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</si>
  <si>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</si>
  <si>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</si>
  <si>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</si>
  <si>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</si>
  <si>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</si>
  <si>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</si>
  <si>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</si>
  <si>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</si>
  <si>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</si>
  <si>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</si>
  <si>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</si>
  <si>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</si>
  <si>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</si>
  <si>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</si>
  <si>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</si>
  <si>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</si>
  <si>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</si>
  <si>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</si>
  <si>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</si>
  <si>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</si>
  <si>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</si>
  <si>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</si>
  <si>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</si>
  <si>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</si>
  <si>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</si>
  <si>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</si>
  <si>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</si>
  <si>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</si>
  <si>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</si>
  <si>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</si>
  <si>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</si>
  <si>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</si>
  <si>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</si>
  <si>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</si>
  <si>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</si>
  <si>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</si>
  <si>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</si>
  <si>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</si>
  <si>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</si>
  <si>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</si>
  <si>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</si>
  <si>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</si>
  <si>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</si>
  <si>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</si>
  <si>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</si>
  <si>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</si>
  <si>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</si>
  <si>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</si>
  <si>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</si>
  <si>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</si>
  <si>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</si>
  <si>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</si>
  <si>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</si>
  <si>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</si>
  <si>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</si>
  <si>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</si>
  <si>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</si>
  <si>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</si>
  <si>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</si>
  <si>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</si>
  <si>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</si>
  <si>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</si>
  <si>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</si>
  <si>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</si>
  <si>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</si>
  <si>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</si>
  <si>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</si>
  <si>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</si>
  <si>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</si>
  <si>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</si>
  <si>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</si>
  <si>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</si>
  <si>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</si>
  <si>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</si>
  <si>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</si>
  <si>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</si>
  <si>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</si>
  <si>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</si>
  <si>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</si>
  <si>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</si>
  <si>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</si>
  <si>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</si>
  <si>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</si>
  <si>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</si>
  <si>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</si>
  <si>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</si>
  <si>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</si>
  <si>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</si>
  <si>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</si>
  <si>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</si>
  <si>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</si>
  <si>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</si>
  <si>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</si>
  <si>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</si>
  <si>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</si>
  <si>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</si>
  <si>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</si>
  <si>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</si>
  <si>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</si>
  <si>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</si>
  <si>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</si>
  <si>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</si>
  <si>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</si>
  <si>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</si>
  <si>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</si>
  <si>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</si>
  <si>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</si>
  <si>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</si>
  <si>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</si>
  <si>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</si>
  <si>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</si>
  <si>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</si>
  <si>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</si>
  <si>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</si>
  <si>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</si>
  <si>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</si>
  <si>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</si>
  <si>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</si>
  <si>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</si>
  <si>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</si>
  <si>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</si>
  <si>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</si>
  <si>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</si>
  <si>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</si>
  <si>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</si>
  <si>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</si>
  <si>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</si>
  <si>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</si>
  <si>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</si>
  <si>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</si>
  <si>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</si>
  <si>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</si>
  <si>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</si>
  <si>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</si>
  <si>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</si>
  <si>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</si>
  <si>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</si>
  <si>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</si>
  <si>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</si>
  <si>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</si>
  <si>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</si>
  <si>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</si>
  <si>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</si>
  <si>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</si>
  <si>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</si>
  <si>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</si>
  <si>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</si>
  <si>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</si>
  <si>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</si>
  <si>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</si>
  <si>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</si>
  <si>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</si>
  <si>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</si>
  <si>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</si>
  <si>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</si>
  <si>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</si>
  <si>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</si>
  <si>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</si>
  <si>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</si>
  <si>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</si>
  <si>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</si>
  <si>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</si>
  <si>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</si>
  <si>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</si>
  <si>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</si>
  <si>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</si>
  <si>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</si>
  <si>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</si>
  <si>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</si>
  <si>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</si>
  <si>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</si>
  <si>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</si>
  <si>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</si>
  <si>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</si>
  <si>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</si>
  <si>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</si>
  <si>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</si>
  <si>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</si>
  <si>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</si>
  <si>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</si>
  <si>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</si>
  <si>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</si>
  <si>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</si>
  <si>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</si>
  <si>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</si>
  <si>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</si>
  <si>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</si>
  <si>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</si>
  <si>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</si>
  <si>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</si>
  <si>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</si>
  <si>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</si>
  <si>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</si>
  <si>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</si>
  <si>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</si>
  <si>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</si>
  <si>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</si>
  <si>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</si>
  <si>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</si>
  <si>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</si>
  <si>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</si>
  <si>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</si>
  <si>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</si>
  <si>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</si>
  <si>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</si>
  <si>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</si>
  <si>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</si>
  <si>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</si>
  <si>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</si>
  <si>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</si>
  <si>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</si>
  <si>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</si>
  <si>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</si>
  <si>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</si>
  <si>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</si>
  <si>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</si>
  <si>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</si>
  <si>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</si>
  <si>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</si>
  <si>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</si>
  <si>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</si>
  <si>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</si>
  <si>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</si>
  <si>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</si>
  <si>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</si>
  <si>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</si>
  <si>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</si>
  <si>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</si>
  <si>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</si>
  <si>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</si>
  <si>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</si>
  <si>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</si>
  <si>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</si>
  <si>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</si>
  <si>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</si>
  <si>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</si>
  <si>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</si>
  <si>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</si>
  <si>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</si>
  <si>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</si>
  <si>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</si>
  <si>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</si>
  <si>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</si>
  <si>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</si>
  <si>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</si>
  <si>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</si>
  <si>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</si>
  <si>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</si>
  <si>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</si>
  <si>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</si>
  <si>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</si>
  <si>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</si>
  <si>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</si>
  <si>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</si>
  <si>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</si>
  <si>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</si>
  <si>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</si>
  <si>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</si>
  <si>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</si>
  <si>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</si>
  <si>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</si>
  <si>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</si>
  <si>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</si>
  <si>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</si>
  <si>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</si>
  <si>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</si>
  <si>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</si>
  <si>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</si>
  <si>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</si>
  <si>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</si>
  <si>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</si>
  <si>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</si>
  <si>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</si>
  <si>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</si>
  <si>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</si>
  <si>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</si>
  <si>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</si>
  <si>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</si>
  <si>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</si>
  <si>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</si>
  <si>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</si>
  <si>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</si>
  <si>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</si>
  <si>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</si>
  <si>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</si>
  <si>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</si>
  <si>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</si>
  <si>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</si>
  <si>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</si>
  <si>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</si>
  <si>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</si>
  <si>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</si>
  <si>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</si>
  <si>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</si>
  <si>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</si>
  <si>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</si>
  <si>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</si>
  <si>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</si>
  <si>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</si>
  <si>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</si>
  <si>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</si>
  <si>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</si>
  <si>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</si>
  <si>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</si>
  <si>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</si>
  <si>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</si>
  <si>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</si>
  <si>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</si>
  <si>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</si>
  <si>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</si>
  <si>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</si>
  <si>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</si>
  <si>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</si>
  <si>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</si>
  <si>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</si>
  <si>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</si>
  <si>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</si>
  <si>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</si>
  <si>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</si>
  <si>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</si>
  <si>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</si>
  <si>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</si>
  <si>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</si>
  <si>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</si>
  <si>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</si>
  <si>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</si>
  <si>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</si>
  <si>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</si>
  <si>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</si>
  <si>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</si>
  <si>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</si>
  <si>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</si>
  <si>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</si>
  <si>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</si>
  <si>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</si>
  <si>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</si>
  <si>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</si>
  <si>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</si>
  <si>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</si>
  <si>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</si>
  <si>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</si>
  <si>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</si>
  <si>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</si>
  <si>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</si>
  <si>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</si>
  <si>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</si>
  <si>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</si>
  <si>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</si>
  <si>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</si>
  <si>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</si>
  <si>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</si>
  <si>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</si>
  <si>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</si>
  <si>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</si>
  <si>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</si>
  <si>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</si>
  <si>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</si>
  <si>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</si>
  <si>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</si>
  <si>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</si>
  <si>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</si>
  <si>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</si>
  <si>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</si>
  <si>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</si>
  <si>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</si>
  <si>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</si>
  <si>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</si>
  <si>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</si>
  <si>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</si>
  <si>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</si>
  <si>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</si>
  <si>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</si>
  <si>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</si>
  <si>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</si>
  <si>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</si>
  <si>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</si>
  <si>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</si>
  <si>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</si>
  <si>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</si>
  <si>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</si>
  <si>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</si>
  <si>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</si>
  <si>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</si>
  <si>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</si>
  <si>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</si>
  <si>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</si>
  <si>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</si>
  <si>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</si>
  <si>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</si>
  <si>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</si>
  <si>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</si>
  <si>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</si>
  <si>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</si>
  <si>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</si>
  <si>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</si>
  <si>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</si>
  <si>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</si>
  <si>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</si>
  <si>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</si>
  <si>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</si>
  <si>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</si>
  <si>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</si>
  <si>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</si>
  <si>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</si>
  <si>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</si>
  <si>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</si>
  <si>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</si>
  <si>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</si>
  <si>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</si>
  <si>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</si>
  <si>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</si>
  <si>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</si>
  <si>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</si>
  <si>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</si>
  <si>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</si>
  <si>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</si>
  <si>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</si>
  <si>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</si>
  <si>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</si>
  <si>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</si>
  <si>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</si>
  <si>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</si>
  <si>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</si>
  <si>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</si>
  <si>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</si>
  <si>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</si>
  <si>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</si>
  <si>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</si>
  <si>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</si>
  <si>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</si>
  <si>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</si>
  <si>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</si>
  <si>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</si>
  <si>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</si>
  <si>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</si>
  <si>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</si>
  <si>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</si>
  <si>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</si>
  <si>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</si>
  <si>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</si>
  <si>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</si>
  <si>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</si>
  <si>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</si>
  <si>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</si>
  <si>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</si>
  <si>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</si>
  <si>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</si>
  <si>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</si>
  <si>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</si>
  <si>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</si>
  <si>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</si>
  <si>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</si>
  <si>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</si>
  <si>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</si>
  <si>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</si>
  <si>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</si>
  <si>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</si>
  <si>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</si>
  <si>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</si>
  <si>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</si>
  <si>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</si>
  <si>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</si>
  <si>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</si>
  <si>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</si>
  <si>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</si>
  <si>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</si>
  <si>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</si>
  <si>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</si>
  <si>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</si>
  <si>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</si>
  <si>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</si>
  <si>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</si>
  <si>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</si>
  <si>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</si>
  <si>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</si>
  <si>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</si>
  <si>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</si>
  <si>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</si>
  <si>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</si>
  <si>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</si>
  <si>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</si>
  <si>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</si>
  <si>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</si>
  <si>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</si>
  <si>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</si>
  <si>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</si>
  <si>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</si>
  <si>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</si>
  <si>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</si>
  <si>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</si>
  <si>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</si>
  <si>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</si>
  <si>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</si>
  <si>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</si>
  <si>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</si>
  <si>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</si>
  <si>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</si>
  <si>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</si>
  <si>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</si>
  <si>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</si>
  <si>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</si>
  <si>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</si>
  <si>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</si>
  <si>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</si>
  <si>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</si>
  <si>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</si>
  <si>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</si>
  <si>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</si>
  <si>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</si>
  <si>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</si>
  <si>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</si>
  <si>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</si>
  <si>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</si>
  <si>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</si>
  <si>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</si>
  <si>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</si>
  <si>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</si>
  <si>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</si>
  <si>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</si>
  <si>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</si>
  <si>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</si>
  <si>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</si>
  <si>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</si>
  <si>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</si>
  <si>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</si>
  <si>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</si>
  <si>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</si>
  <si>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</si>
  <si>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</si>
  <si>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</si>
  <si>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</si>
  <si>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</si>
  <si>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</si>
  <si>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</si>
  <si>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</si>
  <si>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</si>
  <si>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</si>
  <si>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</si>
  <si>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</si>
  <si>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</si>
  <si>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</si>
  <si>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</si>
  <si>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</si>
  <si>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</si>
  <si>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</si>
  <si>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</si>
  <si>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</si>
  <si>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</si>
  <si>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</si>
  <si>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</si>
  <si>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</si>
  <si>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</si>
  <si>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</si>
  <si>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</si>
  <si>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</si>
  <si>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</si>
  <si>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</si>
  <si>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</si>
  <si>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</si>
  <si>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</si>
  <si>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</si>
  <si>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</si>
  <si>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</si>
  <si>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</si>
  <si>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</si>
  <si>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</si>
  <si>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</si>
  <si>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</si>
  <si>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</si>
  <si>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</si>
  <si>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</si>
  <si>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</si>
  <si>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</si>
  <si>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</si>
  <si>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</si>
  <si>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</si>
  <si>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</si>
  <si>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</si>
  <si>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</si>
  <si>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</si>
  <si>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</si>
  <si>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</si>
  <si>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</si>
  <si>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</si>
  <si>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</si>
  <si>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</si>
  <si>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</si>
  <si>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</si>
  <si>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</si>
  <si>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</si>
  <si>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</si>
  <si>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</si>
  <si>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</si>
  <si>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</si>
  <si>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</si>
  <si>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</si>
  <si>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</si>
  <si>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</si>
  <si>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</si>
  <si>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</si>
  <si>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</si>
  <si>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</si>
  <si>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</si>
  <si>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</si>
  <si>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</si>
  <si>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</si>
  <si>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</si>
  <si>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</si>
  <si>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</si>
  <si>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</si>
  <si>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</si>
  <si>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</si>
  <si>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</si>
  <si>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</si>
  <si>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</si>
  <si>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</si>
  <si>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</si>
  <si>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</si>
  <si>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</si>
  <si>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</si>
  <si>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</si>
  <si>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</si>
  <si>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</si>
  <si>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</si>
  <si>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</si>
  <si>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</si>
  <si>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</si>
  <si>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</si>
  <si>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</si>
  <si>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</si>
  <si>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</si>
  <si>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</si>
  <si>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</si>
  <si>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</si>
  <si>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</si>
  <si>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</si>
  <si>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</si>
  <si>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</si>
  <si>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</si>
  <si>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</si>
  <si>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</si>
  <si>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</si>
  <si>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</si>
  <si>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</si>
  <si>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</si>
  <si>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</si>
  <si>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</si>
  <si>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</si>
  <si>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</si>
  <si>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</si>
  <si>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</si>
  <si>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</si>
  <si>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</si>
  <si>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</si>
  <si>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</si>
  <si>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</si>
  <si>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</si>
  <si>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</si>
  <si>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</si>
  <si>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</si>
  <si>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</si>
  <si>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</si>
  <si>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</si>
  <si>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</si>
  <si>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</si>
  <si>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</si>
  <si>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</si>
  <si>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</si>
  <si>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</si>
  <si>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</si>
  <si>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</si>
  <si>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</si>
  <si>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</si>
  <si>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</si>
  <si>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</si>
  <si>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</si>
  <si>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</si>
  <si>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</si>
  <si>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</si>
  <si>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</si>
  <si>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</si>
  <si>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</si>
  <si>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</si>
  <si>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</si>
  <si>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</si>
  <si>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</si>
  <si>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</si>
  <si>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</si>
  <si>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</si>
  <si>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</si>
  <si>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</si>
  <si>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</si>
  <si>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</si>
  <si>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</si>
  <si>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</si>
  <si>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</si>
  <si>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</si>
  <si>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</si>
  <si>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</si>
  <si>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</si>
  <si>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</si>
  <si>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</si>
  <si>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</si>
  <si>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</si>
  <si>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</si>
  <si>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</si>
  <si>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</si>
  <si>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</si>
  <si>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</si>
  <si>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</si>
  <si>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</si>
  <si>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</si>
  <si>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</si>
  <si>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</si>
  <si>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</si>
  <si>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</si>
  <si>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</si>
  <si>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</si>
  <si>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</si>
  <si>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</si>
  <si>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</si>
  <si>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</si>
  <si>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</si>
  <si>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</si>
  <si>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</si>
  <si>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</si>
  <si>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</si>
  <si>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</si>
  <si>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</si>
  <si>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</si>
  <si>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</si>
  <si>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</si>
  <si>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</si>
  <si>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</si>
  <si>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</si>
  <si>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</si>
  <si>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</si>
  <si>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</si>
  <si>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</si>
  <si>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</si>
  <si>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</si>
  <si>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</si>
  <si>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</si>
  <si>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</si>
  <si>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</si>
  <si>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</si>
  <si>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</si>
  <si>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</si>
  <si>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</si>
  <si>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</si>
  <si>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</si>
  <si>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</si>
  <si>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</si>
  <si>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</si>
  <si>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</si>
  <si>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</si>
  <si>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</si>
  <si>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</si>
  <si>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</si>
  <si>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</si>
  <si>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</si>
  <si>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</si>
  <si>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</si>
  <si>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</si>
  <si>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</si>
  <si>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</si>
  <si>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</si>
  <si>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</si>
  <si>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</si>
  <si>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</si>
  <si>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</si>
  <si>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</si>
  <si>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</si>
  <si>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</si>
  <si>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</si>
  <si>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</si>
  <si>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</si>
  <si>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</si>
  <si>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</si>
  <si>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</si>
  <si>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</si>
  <si>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</si>
  <si>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</si>
  <si>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</si>
  <si>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</si>
  <si>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</si>
  <si>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</si>
  <si>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</si>
  <si>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</si>
  <si>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</si>
  <si>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</si>
  <si>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</si>
  <si>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</si>
  <si>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</si>
  <si>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</si>
  <si>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</si>
  <si>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</si>
  <si>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</si>
  <si>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</si>
  <si>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</si>
  <si>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</si>
  <si>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</si>
  <si>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</si>
  <si>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</si>
  <si>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</si>
  <si>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</si>
  <si>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</si>
  <si>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</si>
  <si>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</si>
  <si>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</si>
  <si>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</si>
  <si>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</si>
  <si>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</si>
  <si>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</si>
  <si>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</si>
  <si>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</si>
  <si>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</si>
  <si>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</si>
  <si>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</si>
  <si>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</si>
  <si>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</si>
  <si>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</si>
  <si>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</si>
  <si>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</si>
  <si>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</si>
  <si>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</si>
  <si>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</si>
  <si>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</si>
  <si>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</si>
  <si>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</si>
  <si>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</si>
  <si>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</si>
  <si>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</si>
  <si>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</si>
  <si>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</si>
  <si>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</si>
  <si>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</si>
  <si>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</si>
  <si>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</si>
  <si>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</si>
  <si>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</si>
  <si>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</si>
  <si>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</si>
  <si>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</si>
  <si>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</si>
  <si>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</si>
  <si>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</si>
  <si>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</si>
  <si>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</si>
  <si>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</si>
  <si>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</si>
  <si>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</si>
  <si>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</si>
  <si>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</si>
  <si>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</si>
  <si>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</si>
  <si>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</si>
  <si>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</si>
  <si>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</si>
  <si>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</si>
  <si>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</si>
  <si>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</si>
  <si>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</si>
  <si>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</si>
  <si>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</si>
  <si>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</si>
  <si>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</si>
  <si>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</si>
  <si>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</si>
  <si>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</si>
  <si>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</si>
  <si>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</si>
  <si>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</si>
  <si>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</si>
  <si>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</si>
  <si>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</si>
  <si>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</si>
  <si>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</si>
  <si>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</si>
  <si>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</si>
  <si>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</si>
  <si>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</si>
  <si>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</si>
  <si>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</si>
  <si>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</si>
  <si>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</si>
  <si>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</si>
  <si>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</si>
  <si>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</si>
  <si>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</si>
  <si>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</si>
  <si>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</si>
  <si>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</si>
  <si>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</si>
  <si>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</si>
  <si>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</si>
  <si>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</si>
  <si>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</si>
  <si>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</si>
  <si>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</si>
  <si>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</si>
  <si>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</si>
  <si>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</si>
  <si>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</si>
  <si>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</si>
  <si>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</si>
  <si>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</si>
  <si>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</si>
  <si>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</si>
  <si>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</si>
  <si>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</si>
  <si>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</si>
  <si>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</si>
  <si>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</si>
  <si>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</si>
  <si>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</si>
  <si>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</si>
  <si>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</si>
  <si>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</si>
  <si>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</si>
  <si>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</si>
  <si>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</si>
  <si>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</si>
  <si>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</si>
  <si>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</si>
  <si>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</si>
  <si>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</si>
  <si>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</si>
  <si>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</si>
  <si>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</si>
  <si>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</si>
  <si>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</si>
  <si>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</si>
  <si>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</si>
  <si>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</si>
  <si>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</si>
  <si>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</si>
  <si>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</si>
  <si>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</si>
  <si>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</si>
  <si>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</si>
  <si>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</si>
  <si>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</si>
  <si>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</si>
  <si>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</si>
  <si>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</si>
  <si>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</si>
  <si>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</si>
  <si>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</si>
  <si>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</si>
  <si>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</si>
  <si>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</si>
  <si>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</si>
  <si>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</si>
  <si>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</si>
  <si>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</si>
  <si>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</si>
  <si>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</si>
  <si>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</si>
  <si>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</si>
  <si>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</si>
  <si>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</si>
  <si>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</si>
  <si>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</si>
  <si>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</si>
  <si>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</si>
  <si>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</si>
  <si>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</si>
  <si>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</si>
  <si>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</si>
  <si>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</si>
  <si>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</si>
  <si>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</si>
  <si>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</si>
  <si>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</si>
  <si>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</si>
  <si>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</si>
  <si>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</si>
  <si>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</si>
  <si>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</si>
  <si>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</si>
  <si>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</si>
  <si>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</si>
  <si>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</si>
  <si>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</si>
  <si>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</si>
  <si>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</si>
  <si>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</si>
  <si>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</si>
  <si>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</si>
  <si>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</si>
  <si>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</si>
  <si>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</si>
  <si>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</si>
  <si>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</si>
  <si>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</si>
  <si>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</si>
  <si>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</si>
  <si>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</si>
  <si>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</si>
  <si>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</si>
  <si>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</si>
  <si>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</si>
  <si>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</si>
  <si>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</si>
  <si>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</si>
  <si>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</si>
  <si>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</si>
  <si>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</si>
  <si>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</si>
  <si>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</si>
  <si>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</si>
  <si>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</si>
  <si>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</si>
  <si>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</si>
  <si>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</si>
  <si>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</si>
  <si>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</si>
  <si>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</si>
  <si>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</si>
  <si>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</si>
  <si>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</si>
  <si>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</si>
  <si>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</si>
  <si>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</si>
  <si>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</si>
  <si>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</si>
  <si>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</si>
  <si>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</si>
  <si>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</si>
  <si>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</si>
  <si>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</si>
  <si>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</si>
  <si>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</si>
  <si>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</si>
  <si>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</si>
  <si>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</si>
  <si>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</si>
  <si>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</si>
  <si>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</si>
  <si>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</si>
  <si>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</si>
  <si>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</si>
  <si>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</si>
  <si>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</si>
  <si>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</si>
  <si>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</si>
  <si>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</si>
  <si>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</si>
  <si>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</si>
  <si>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</si>
  <si>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</si>
  <si>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</si>
  <si>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</si>
  <si>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</si>
  <si>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</si>
  <si>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</si>
  <si>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</si>
  <si>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</si>
  <si>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</si>
  <si>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</si>
  <si>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</si>
  <si>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</si>
  <si>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</si>
  <si>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</si>
  <si>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</si>
  <si>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</si>
  <si>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</si>
  <si>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</si>
  <si>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</si>
  <si>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</si>
  <si>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</si>
  <si>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</si>
  <si>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</si>
  <si>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</si>
  <si>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</si>
  <si>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</si>
  <si>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</si>
  <si>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</si>
  <si>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</si>
  <si>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</si>
  <si>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</si>
  <si>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</si>
  <si>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</si>
  <si>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</si>
  <si>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</si>
  <si>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</si>
  <si>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</si>
  <si>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</si>
  <si>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</si>
  <si>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</si>
  <si>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</si>
  <si>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</si>
  <si>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</si>
  <si>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</si>
  <si>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</si>
  <si>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</si>
  <si>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</si>
  <si>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</si>
  <si>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</si>
  <si>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</si>
  <si>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</si>
  <si>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</si>
  <si>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</si>
  <si>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</si>
  <si>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</si>
  <si>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</si>
  <si>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</si>
  <si>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</si>
  <si>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</si>
  <si>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</si>
  <si>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</si>
  <si>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</si>
  <si>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</si>
  <si>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</si>
  <si>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</si>
  <si>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</si>
  <si>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</si>
  <si>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</si>
  <si>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</si>
  <si>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</si>
  <si>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</si>
  <si>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</si>
  <si>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</si>
  <si>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</si>
  <si>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</si>
  <si>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</si>
  <si>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</si>
  <si>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</si>
  <si>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</si>
  <si>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</si>
  <si>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</si>
  <si>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</si>
  <si>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</si>
  <si>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</si>
  <si>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</si>
  <si>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</si>
  <si>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</si>
  <si>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</si>
  <si>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</si>
  <si>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</si>
  <si>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</si>
  <si>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</si>
  <si>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</si>
  <si>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</si>
  <si>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</si>
  <si>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</si>
  <si>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</si>
  <si>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</si>
  <si>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</si>
  <si>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</si>
  <si>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</si>
  <si>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</si>
  <si>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</si>
  <si>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</si>
  <si>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</si>
  <si>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</si>
  <si>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</si>
  <si>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</si>
  <si>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</si>
  <si>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</si>
  <si>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</si>
  <si>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</si>
  <si>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</si>
  <si>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</si>
  <si>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</si>
  <si>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</si>
  <si>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</si>
  <si>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</si>
  <si>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</si>
  <si>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</si>
  <si>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</si>
  <si>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</si>
  <si>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</si>
  <si>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</si>
  <si>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</si>
  <si>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</si>
  <si>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</si>
  <si>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</si>
  <si>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</si>
  <si>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</si>
  <si>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</si>
  <si>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</si>
  <si>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</si>
  <si>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</si>
  <si>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</si>
  <si>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</si>
  <si>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</si>
  <si>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</si>
  <si>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</si>
  <si>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</si>
  <si>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</si>
  <si>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</si>
  <si>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</si>
  <si>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</si>
  <si>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</si>
  <si>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</si>
  <si>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</si>
  <si>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</si>
  <si>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</si>
  <si>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</si>
  <si>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</si>
  <si>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</si>
  <si>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</si>
  <si>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</si>
  <si>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</si>
  <si>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</si>
  <si>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</si>
  <si>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</si>
  <si>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</si>
  <si>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</si>
  <si>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</si>
  <si>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</si>
  <si>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</si>
  <si>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</si>
  <si>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</si>
  <si>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</si>
  <si>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</si>
  <si>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</si>
  <si>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</si>
  <si>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</si>
  <si>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</si>
  <si>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</si>
  <si>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</si>
  <si>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</si>
  <si>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</si>
  <si>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</si>
  <si>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</si>
  <si>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</si>
  <si>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</si>
  <si>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</si>
  <si>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</si>
  <si>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</si>
  <si>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</si>
  <si>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</si>
  <si>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</si>
  <si>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</si>
  <si>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</si>
  <si>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</si>
  <si>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</si>
  <si>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</si>
  <si>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</si>
  <si>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</si>
  <si>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</si>
  <si>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</si>
  <si>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</si>
  <si>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</si>
  <si>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</si>
  <si>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</si>
  <si>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</si>
  <si>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</si>
  <si>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</si>
  <si>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</si>
  <si>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</si>
  <si>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</si>
  <si>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</si>
  <si>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</si>
  <si>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</si>
  <si>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</si>
  <si>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</si>
  <si>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</si>
  <si>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</si>
  <si>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</si>
  <si>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</si>
  <si>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</si>
  <si>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</si>
  <si>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</si>
  <si>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</si>
  <si>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</si>
  <si>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</si>
  <si>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</si>
  <si>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</si>
  <si>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</si>
  <si>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</si>
  <si>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</si>
  <si>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</si>
  <si>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</si>
  <si>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</si>
  <si>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</si>
  <si>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</si>
  <si>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</si>
  <si>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</si>
  <si>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</si>
  <si>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</si>
  <si>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</si>
  <si>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</si>
  <si>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</si>
  <si>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</si>
  <si>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</si>
  <si>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</si>
  <si>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</si>
  <si>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</si>
  <si>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</si>
  <si>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</si>
  <si>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</si>
  <si>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</si>
  <si>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</si>
  <si>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</si>
  <si>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</si>
  <si>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</si>
  <si>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</si>
  <si>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</si>
  <si>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</si>
  <si>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</si>
  <si>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</si>
  <si>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</si>
  <si>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</si>
  <si>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</si>
  <si>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</si>
  <si>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</si>
  <si>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</si>
  <si>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</si>
  <si>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</si>
  <si>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</si>
  <si>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</si>
  <si>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</si>
  <si>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</si>
  <si>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</si>
  <si>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</si>
  <si>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</si>
  <si>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</si>
  <si>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</si>
  <si>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</si>
  <si>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</si>
  <si>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</si>
  <si>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</si>
  <si>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</si>
  <si>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</si>
  <si>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</si>
  <si>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</si>
  <si>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</si>
  <si>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</si>
  <si>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</si>
  <si>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</si>
  <si>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</si>
  <si>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</si>
  <si>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</si>
  <si>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</si>
  <si>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</si>
  <si>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</si>
  <si>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</si>
  <si>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</si>
  <si>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</si>
  <si>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</si>
  <si>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</si>
  <si>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</si>
  <si>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</si>
  <si>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</si>
  <si>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</si>
  <si>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</si>
  <si>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</si>
  <si>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</si>
  <si>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</si>
  <si>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</si>
  <si>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</si>
  <si>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</si>
  <si>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</si>
  <si>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</si>
  <si>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</si>
  <si>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</si>
  <si>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</si>
  <si>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</si>
  <si>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</si>
  <si>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</si>
  <si>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</si>
  <si>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</si>
  <si>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</si>
  <si>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</si>
  <si>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</si>
  <si>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</si>
  <si>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</si>
  <si>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</si>
  <si>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</si>
  <si>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</si>
  <si>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</si>
  <si>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</si>
  <si>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</si>
  <si>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</si>
  <si>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</si>
  <si>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</si>
  <si>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</si>
  <si>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</si>
  <si>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</si>
  <si>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</si>
  <si>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</si>
  <si>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</si>
  <si>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</si>
  <si>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</si>
  <si>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</si>
  <si>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</si>
  <si>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</si>
  <si>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</si>
  <si>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</si>
  <si>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</si>
  <si>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</si>
  <si>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</si>
  <si>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</si>
  <si>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</si>
  <si>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</si>
  <si>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</si>
  <si>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</si>
  <si>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</si>
  <si>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</si>
  <si>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</si>
  <si>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</si>
  <si>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</si>
  <si>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</si>
  <si>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</si>
  <si>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</si>
  <si>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</si>
  <si>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</si>
  <si>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</si>
  <si>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</si>
  <si>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</si>
  <si>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</si>
  <si>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</si>
  <si>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</si>
  <si>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</si>
  <si>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</si>
  <si>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</si>
  <si>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</si>
  <si>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</si>
  <si>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</si>
  <si>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</si>
  <si>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</si>
  <si>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</si>
  <si>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</si>
  <si>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</si>
  <si>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</si>
  <si>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</si>
  <si>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</si>
  <si>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</si>
  <si>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</si>
  <si>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</si>
  <si>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</si>
  <si>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</si>
  <si>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</si>
  <si>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</si>
  <si>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</si>
  <si>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</si>
  <si>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</si>
  <si>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</si>
  <si>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</si>
  <si>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</si>
  <si>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</si>
  <si>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</si>
  <si>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</si>
  <si>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</si>
  <si>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</si>
  <si>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</si>
  <si>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</si>
  <si>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</si>
  <si>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</si>
  <si>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</si>
  <si>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</si>
  <si>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</si>
  <si>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</si>
  <si>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</si>
  <si>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</si>
  <si>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</si>
  <si>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</si>
  <si>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</si>
  <si>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</si>
  <si>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</si>
  <si>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</si>
  <si>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</si>
  <si>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</si>
  <si>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</si>
  <si>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</si>
  <si>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</si>
  <si>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</si>
  <si>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</si>
  <si>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</si>
  <si>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</si>
  <si>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</si>
  <si>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</si>
  <si>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</si>
  <si>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</si>
  <si>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</si>
  <si>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</si>
  <si>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</si>
  <si>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</si>
  <si>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</si>
  <si>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</si>
  <si>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</si>
  <si>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</si>
  <si>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</si>
  <si>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</si>
  <si>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</si>
  <si>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</si>
  <si>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</si>
  <si>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</si>
  <si>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</si>
  <si>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</si>
  <si>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</si>
  <si>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</si>
  <si>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</si>
  <si>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</si>
  <si>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</si>
  <si>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</si>
  <si>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</si>
  <si>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</si>
  <si>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</si>
  <si>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</si>
  <si>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</si>
  <si>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</si>
  <si>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</si>
  <si>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</si>
  <si>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</si>
  <si>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</si>
  <si>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</si>
  <si>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</si>
  <si>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</si>
  <si>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</si>
  <si>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</si>
  <si>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</si>
  <si>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</si>
  <si>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</si>
  <si>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</si>
  <si>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</si>
  <si>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</si>
  <si>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</si>
  <si>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</si>
  <si>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</si>
  <si>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</si>
  <si>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</si>
  <si>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</si>
  <si>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</si>
  <si>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</si>
  <si>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</si>
  <si>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</si>
  <si>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</si>
  <si>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</si>
  <si>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</si>
  <si>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</si>
  <si>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</si>
  <si>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</si>
  <si>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</si>
  <si>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</si>
  <si>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</si>
  <si>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</si>
  <si>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</si>
  <si>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</si>
  <si>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</si>
  <si>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</si>
  <si>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</si>
  <si>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</si>
  <si>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</si>
  <si>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</si>
  <si>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</si>
  <si>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</si>
  <si>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</si>
  <si>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</si>
  <si>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</si>
  <si>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</si>
  <si>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</si>
  <si>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</si>
  <si>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</si>
  <si>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</si>
  <si>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</si>
  <si>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</si>
  <si>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</si>
  <si>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</si>
  <si>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</si>
  <si>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</si>
  <si>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</si>
  <si>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</si>
  <si>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</si>
  <si>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</si>
  <si>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</si>
  <si>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</si>
  <si>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</si>
  <si>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</si>
  <si>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</si>
  <si>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</si>
  <si>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</si>
  <si>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</si>
  <si>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</si>
  <si>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</si>
  <si>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</si>
  <si>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</si>
  <si>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</si>
  <si>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</si>
  <si>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</si>
  <si>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</si>
  <si>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</si>
  <si>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</si>
  <si>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</si>
  <si>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</si>
  <si>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</si>
  <si>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</si>
  <si>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</si>
  <si>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</si>
  <si>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</si>
  <si>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</si>
  <si>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</si>
  <si>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</si>
  <si>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</si>
  <si>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</si>
  <si>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</si>
  <si>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</si>
  <si>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</si>
  <si>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</si>
  <si>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</si>
  <si>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</si>
  <si>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</si>
  <si>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</si>
  <si>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</si>
  <si>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</si>
  <si>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</si>
  <si>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</si>
  <si>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</si>
  <si>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</si>
  <si>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</si>
  <si>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</si>
  <si>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</si>
  <si>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</si>
  <si>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</si>
  <si>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</si>
  <si>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</si>
  <si>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</si>
  <si>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</si>
  <si>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</si>
  <si>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</si>
  <si>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</si>
  <si>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</si>
  <si>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</si>
  <si>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</si>
  <si>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</si>
  <si>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</si>
  <si>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</si>
  <si>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</si>
  <si>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</si>
  <si>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</si>
  <si>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</si>
  <si>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</si>
  <si>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</si>
  <si>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</si>
  <si>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</si>
  <si>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</si>
  <si>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</si>
  <si>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</si>
  <si>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</si>
  <si>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</si>
  <si>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</si>
  <si>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</si>
  <si>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</si>
  <si>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</si>
  <si>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</si>
  <si>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</si>
  <si>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</si>
  <si>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</si>
  <si>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</si>
  <si>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</si>
  <si>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</si>
  <si>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</si>
  <si>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</si>
  <si>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</si>
  <si>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</si>
  <si>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</si>
  <si>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</si>
  <si>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</si>
  <si>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</si>
  <si>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</si>
  <si>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</si>
  <si>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</si>
  <si>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</si>
  <si>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</si>
  <si>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</si>
  <si>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</si>
  <si>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</si>
  <si>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</si>
  <si>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</si>
  <si>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</si>
  <si>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</si>
  <si>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</si>
  <si>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</si>
  <si>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</si>
  <si>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</si>
  <si>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</si>
  <si>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</si>
  <si>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</si>
  <si>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</si>
  <si>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</si>
  <si>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</si>
  <si>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</si>
  <si>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</si>
  <si>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</si>
  <si>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</si>
  <si>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</si>
  <si>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</si>
  <si>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</si>
  <si>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</si>
  <si>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</si>
  <si>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</si>
  <si>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</si>
  <si>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</si>
  <si>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</si>
  <si>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</si>
  <si>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</si>
  <si>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</si>
  <si>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</si>
  <si>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</si>
  <si>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</si>
  <si>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</si>
  <si>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</si>
  <si>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</si>
  <si>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</si>
  <si>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</si>
  <si>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</si>
  <si>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</si>
  <si>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</si>
  <si>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</si>
  <si>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</si>
  <si>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</si>
  <si>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</si>
  <si>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</si>
  <si>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</si>
  <si>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</si>
  <si>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</si>
  <si>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</si>
  <si>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</si>
  <si>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</si>
  <si>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</si>
  <si>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</si>
  <si>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</si>
  <si>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</si>
  <si>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</si>
  <si>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</si>
  <si>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</si>
  <si>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</si>
  <si>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</si>
  <si>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</si>
  <si>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</si>
  <si>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</si>
  <si>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</si>
  <si>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</si>
  <si>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</si>
  <si>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</si>
  <si>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</si>
  <si>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</si>
  <si>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</si>
  <si>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</si>
  <si>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</si>
  <si>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</si>
  <si>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</si>
  <si>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</si>
  <si>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</si>
  <si>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</si>
  <si>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</si>
  <si>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</si>
  <si>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</si>
  <si>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</si>
  <si>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</si>
  <si>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</si>
  <si>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</si>
  <si>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</si>
  <si>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</si>
  <si>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</si>
  <si>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</si>
  <si>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</si>
  <si>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</si>
  <si>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</si>
  <si>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</si>
  <si>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</si>
  <si>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</si>
  <si>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</si>
  <si>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</si>
  <si>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</si>
  <si>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</si>
  <si>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</si>
  <si>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</si>
  <si>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</si>
  <si>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</si>
  <si>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</si>
  <si>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</si>
  <si>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2021-5-05003652020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</si>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</sst>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8" zoomScale="66" zoomScaleNormal="66" zoomScaleSheetLayoutView="40" zoomScalePageLayoutView="40" workbookViewId="0">
      <selection activeCell="H31" sqref="H3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2653</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7" t="str">
        <f>HYPERLINK("#MI_Oferente_Singular!A114","CAPACIDAD RESIDUAL")</f>
        <v>CAPACIDAD RESIDUAL</v>
      </c>
      <c r="F8" s="238"/>
      <c r="G8" s="23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7" t="str">
        <f>HYPERLINK("#MI_Oferente_Singular!A162","TALENTO HUMANO")</f>
        <v>TALENTO HUMANO</v>
      </c>
      <c r="F9" s="238"/>
      <c r="G9" s="23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7" t="str">
        <f>HYPERLINK("#MI_Oferente_Singular!F162","INFRAESTRUCTURA")</f>
        <v>INFRAESTRUCTURA</v>
      </c>
      <c r="F10" s="238"/>
      <c r="G10" s="239"/>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2716</v>
      </c>
      <c r="D15" s="35"/>
      <c r="E15" s="35"/>
      <c r="F15" s="5"/>
      <c r="G15" s="32" t="s">
        <v>1168</v>
      </c>
      <c r="H15" s="102" t="s">
        <v>36</v>
      </c>
      <c r="I15" s="32" t="s">
        <v>2624</v>
      </c>
      <c r="J15" s="107" t="s">
        <v>2626</v>
      </c>
      <c r="L15" s="221" t="s">
        <v>8</v>
      </c>
      <c r="M15" s="221"/>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0"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240"/>
      <c r="I20" s="138" t="s">
        <v>36</v>
      </c>
      <c r="J20" s="139" t="s">
        <v>80</v>
      </c>
      <c r="K20" s="140">
        <v>286060960</v>
      </c>
      <c r="L20" s="141"/>
      <c r="M20" s="141">
        <v>44561</v>
      </c>
      <c r="N20" s="125">
        <f>+(M20-L20)/30</f>
        <v>1485.3666666666666</v>
      </c>
      <c r="O20" s="128"/>
      <c r="U20" s="124"/>
      <c r="V20" s="104">
        <f ca="1">NOW()</f>
        <v>44194.67360185185</v>
      </c>
      <c r="W20" s="104">
        <f ca="1">NOW()</f>
        <v>44194.67360185185</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19"/>
      <c r="I37" s="120"/>
      <c r="J37" s="120"/>
      <c r="K37" s="120"/>
      <c r="L37" s="120"/>
      <c r="M37" s="120"/>
      <c r="N37" s="120"/>
      <c r="O37" s="121"/>
    </row>
    <row r="38" spans="1:16" ht="21" customHeight="1" x14ac:dyDescent="0.3">
      <c r="A38" s="9"/>
      <c r="B38" s="235" t="str">
        <f>VLOOKUP(B20,EAS!A2:B1439,2,0)</f>
        <v>CORPORACIÓN IMAGINA TU MUNDO</v>
      </c>
      <c r="C38" s="235"/>
      <c r="D38" s="235"/>
      <c r="E38" s="235"/>
      <c r="F38" s="235"/>
      <c r="G38" s="5"/>
      <c r="H38" s="122"/>
      <c r="I38" s="244" t="s">
        <v>7</v>
      </c>
      <c r="J38" s="244"/>
      <c r="K38" s="244"/>
      <c r="L38" s="244"/>
      <c r="M38" s="244"/>
      <c r="N38" s="244"/>
      <c r="O38" s="123"/>
    </row>
    <row r="39" spans="1:16" ht="42.9" customHeight="1" thickBot="1" x14ac:dyDescent="0.35">
      <c r="A39" s="10"/>
      <c r="B39" s="11"/>
      <c r="C39" s="11"/>
      <c r="D39" s="11"/>
      <c r="E39" s="11"/>
      <c r="F39" s="11"/>
      <c r="G39" s="11"/>
      <c r="H39" s="10"/>
      <c r="I39" s="230" t="s">
        <v>2717</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5"/>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5"/>
    </row>
    <row r="44" spans="1:16" ht="15" customHeight="1" x14ac:dyDescent="0.3">
      <c r="A44" s="182" t="s">
        <v>2654</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2676</v>
      </c>
      <c r="C48" s="110" t="s">
        <v>31</v>
      </c>
      <c r="D48" s="114" t="s">
        <v>2677</v>
      </c>
      <c r="E48" s="166">
        <v>43922</v>
      </c>
      <c r="F48" s="167">
        <v>44165</v>
      </c>
      <c r="G48" s="149">
        <f>IF(AND(E48&lt;&gt;"",F48&lt;&gt;""),((F48-E48)/30),"")</f>
        <v>8.1</v>
      </c>
      <c r="H48" s="115" t="s">
        <v>2678</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2676</v>
      </c>
      <c r="C49" s="116" t="s">
        <v>31</v>
      </c>
      <c r="D49" s="114" t="s">
        <v>2677</v>
      </c>
      <c r="E49" s="168">
        <v>43922</v>
      </c>
      <c r="F49" s="169">
        <v>44165</v>
      </c>
      <c r="G49" s="149">
        <f t="shared" ref="G49:G50" si="2">IF(AND(E49&lt;&gt;"",F49&lt;&gt;""),((F49-E49)/30),"")</f>
        <v>8.1</v>
      </c>
      <c r="H49" s="115" t="s">
        <v>2678</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2676</v>
      </c>
      <c r="C50" s="116" t="s">
        <v>31</v>
      </c>
      <c r="D50" s="114" t="s">
        <v>2677</v>
      </c>
      <c r="E50" s="168">
        <v>43922</v>
      </c>
      <c r="F50" s="169">
        <v>44165</v>
      </c>
      <c r="G50" s="149">
        <f t="shared" si="2"/>
        <v>8.1</v>
      </c>
      <c r="H50" s="115" t="s">
        <v>2678</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2676</v>
      </c>
      <c r="C51" s="116" t="s">
        <v>31</v>
      </c>
      <c r="D51" s="114" t="s">
        <v>2677</v>
      </c>
      <c r="E51" s="168">
        <v>43922</v>
      </c>
      <c r="F51" s="169">
        <v>44165</v>
      </c>
      <c r="G51" s="149">
        <f t="shared" ref="G51:G107" si="3">IF(AND(E51&lt;&gt;"",F51&lt;&gt;""),((F51-E51)/30),"")</f>
        <v>8.1</v>
      </c>
      <c r="H51" s="115" t="s">
        <v>2678</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2676</v>
      </c>
      <c r="C52" s="116" t="s">
        <v>31</v>
      </c>
      <c r="D52" s="109" t="s">
        <v>2679</v>
      </c>
      <c r="E52" s="168">
        <v>43922</v>
      </c>
      <c r="F52" s="169">
        <v>44165</v>
      </c>
      <c r="G52" s="149">
        <f t="shared" si="3"/>
        <v>8.1</v>
      </c>
      <c r="H52" s="115" t="s">
        <v>2678</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2676</v>
      </c>
      <c r="C53" s="116" t="s">
        <v>31</v>
      </c>
      <c r="D53" s="114" t="s">
        <v>2679</v>
      </c>
      <c r="E53" s="168">
        <v>43922</v>
      </c>
      <c r="F53" s="169">
        <v>44165</v>
      </c>
      <c r="G53" s="149">
        <f t="shared" si="3"/>
        <v>8.1</v>
      </c>
      <c r="H53" s="115" t="s">
        <v>2678</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2676</v>
      </c>
      <c r="C54" s="116" t="s">
        <v>31</v>
      </c>
      <c r="D54" s="114" t="s">
        <v>2679</v>
      </c>
      <c r="E54" s="168">
        <v>43922</v>
      </c>
      <c r="F54" s="169">
        <v>44165</v>
      </c>
      <c r="G54" s="149">
        <f t="shared" si="3"/>
        <v>8.1</v>
      </c>
      <c r="H54" s="115" t="s">
        <v>2678</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2676</v>
      </c>
      <c r="C55" s="116" t="s">
        <v>31</v>
      </c>
      <c r="D55" s="114" t="s">
        <v>2679</v>
      </c>
      <c r="E55" s="168">
        <v>43922</v>
      </c>
      <c r="F55" s="169">
        <v>44165</v>
      </c>
      <c r="G55" s="149">
        <f t="shared" si="3"/>
        <v>8.1</v>
      </c>
      <c r="H55" s="115" t="s">
        <v>2678</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2676</v>
      </c>
      <c r="C56" s="116" t="s">
        <v>31</v>
      </c>
      <c r="D56" s="114" t="s">
        <v>2679</v>
      </c>
      <c r="E56" s="168">
        <v>43922</v>
      </c>
      <c r="F56" s="169">
        <v>44165</v>
      </c>
      <c r="G56" s="149">
        <f t="shared" si="3"/>
        <v>8.1</v>
      </c>
      <c r="H56" s="115" t="s">
        <v>2678</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2676</v>
      </c>
      <c r="C57" s="116" t="s">
        <v>31</v>
      </c>
      <c r="D57" s="114" t="s">
        <v>2679</v>
      </c>
      <c r="E57" s="168">
        <v>43922</v>
      </c>
      <c r="F57" s="169">
        <v>44165</v>
      </c>
      <c r="G57" s="149">
        <f t="shared" si="3"/>
        <v>8.1</v>
      </c>
      <c r="H57" s="115" t="s">
        <v>2678</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2676</v>
      </c>
      <c r="C58" s="116" t="s">
        <v>31</v>
      </c>
      <c r="D58" s="114" t="s">
        <v>2679</v>
      </c>
      <c r="E58" s="168">
        <v>43922</v>
      </c>
      <c r="F58" s="169">
        <v>44165</v>
      </c>
      <c r="G58" s="149">
        <f t="shared" si="3"/>
        <v>8.1</v>
      </c>
      <c r="H58" s="115" t="s">
        <v>2678</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2676</v>
      </c>
      <c r="C59" s="116" t="s">
        <v>31</v>
      </c>
      <c r="D59" s="114" t="s">
        <v>2680</v>
      </c>
      <c r="E59" s="170">
        <v>43799</v>
      </c>
      <c r="F59" s="170">
        <v>43921</v>
      </c>
      <c r="G59" s="149">
        <f t="shared" si="3"/>
        <v>4.0666666666666664</v>
      </c>
      <c r="H59" s="115" t="s">
        <v>2682</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2676</v>
      </c>
      <c r="C60" s="116" t="s">
        <v>31</v>
      </c>
      <c r="D60" s="114" t="s">
        <v>2681</v>
      </c>
      <c r="E60" s="170">
        <v>43797</v>
      </c>
      <c r="F60" s="170">
        <v>43921</v>
      </c>
      <c r="G60" s="149">
        <f t="shared" si="3"/>
        <v>4.1333333333333337</v>
      </c>
      <c r="H60" s="115" t="s">
        <v>2683</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2676</v>
      </c>
      <c r="C61" s="116" t="s">
        <v>31</v>
      </c>
      <c r="D61" s="114" t="s">
        <v>2681</v>
      </c>
      <c r="E61" s="170">
        <v>43797</v>
      </c>
      <c r="F61" s="170">
        <v>43921</v>
      </c>
      <c r="G61" s="149">
        <f t="shared" si="3"/>
        <v>4.1333333333333337</v>
      </c>
      <c r="H61" s="115" t="s">
        <v>2683</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2676</v>
      </c>
      <c r="C62" s="116" t="s">
        <v>31</v>
      </c>
      <c r="D62" s="114" t="s">
        <v>2681</v>
      </c>
      <c r="E62" s="170">
        <v>43797</v>
      </c>
      <c r="F62" s="170">
        <v>43921</v>
      </c>
      <c r="G62" s="149">
        <f t="shared" si="3"/>
        <v>4.1333333333333337</v>
      </c>
      <c r="H62" s="115" t="s">
        <v>2683</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2676</v>
      </c>
      <c r="C63" s="116" t="s">
        <v>31</v>
      </c>
      <c r="D63" s="114" t="s">
        <v>2681</v>
      </c>
      <c r="E63" s="170">
        <v>43797</v>
      </c>
      <c r="F63" s="170">
        <v>43921</v>
      </c>
      <c r="G63" s="149">
        <f t="shared" si="3"/>
        <v>4.1333333333333337</v>
      </c>
      <c r="H63" s="115" t="s">
        <v>2683</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2676</v>
      </c>
      <c r="C64" s="116" t="s">
        <v>31</v>
      </c>
      <c r="D64" s="114" t="s">
        <v>2681</v>
      </c>
      <c r="E64" s="170">
        <v>43797</v>
      </c>
      <c r="F64" s="170">
        <v>43921</v>
      </c>
      <c r="G64" s="149">
        <f t="shared" si="3"/>
        <v>4.1333333333333337</v>
      </c>
      <c r="H64" s="115" t="s">
        <v>2683</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2676</v>
      </c>
      <c r="C65" s="116" t="s">
        <v>31</v>
      </c>
      <c r="D65" s="114" t="s">
        <v>2684</v>
      </c>
      <c r="E65" s="170">
        <v>43449</v>
      </c>
      <c r="F65" s="170">
        <v>43921</v>
      </c>
      <c r="G65" s="149">
        <f t="shared" si="3"/>
        <v>15.733333333333333</v>
      </c>
      <c r="H65" s="64" t="s">
        <v>2685</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2676</v>
      </c>
      <c r="C66" s="116" t="s">
        <v>31</v>
      </c>
      <c r="D66" s="114" t="s">
        <v>2684</v>
      </c>
      <c r="E66" s="170">
        <v>43449</v>
      </c>
      <c r="F66" s="170">
        <v>43921</v>
      </c>
      <c r="G66" s="149">
        <f t="shared" si="3"/>
        <v>15.733333333333333</v>
      </c>
      <c r="H66" s="64" t="s">
        <v>2685</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2676</v>
      </c>
      <c r="C67" s="116" t="s">
        <v>31</v>
      </c>
      <c r="D67" s="114" t="s">
        <v>2686</v>
      </c>
      <c r="E67" s="170">
        <v>43484</v>
      </c>
      <c r="F67" s="170">
        <v>43812</v>
      </c>
      <c r="G67" s="149">
        <f t="shared" si="3"/>
        <v>10.933333333333334</v>
      </c>
      <c r="H67" s="115" t="s">
        <v>2687</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2676</v>
      </c>
      <c r="C68" s="116" t="s">
        <v>31</v>
      </c>
      <c r="D68" s="114" t="s">
        <v>2688</v>
      </c>
      <c r="E68" s="170">
        <v>43449</v>
      </c>
      <c r="F68" s="170">
        <v>43799</v>
      </c>
      <c r="G68" s="149">
        <f t="shared" si="3"/>
        <v>11.666666666666666</v>
      </c>
      <c r="H68" s="115" t="s">
        <v>2682</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2676</v>
      </c>
      <c r="C69" s="116" t="s">
        <v>31</v>
      </c>
      <c r="D69" s="63" t="s">
        <v>2689</v>
      </c>
      <c r="E69" s="170">
        <v>43484</v>
      </c>
      <c r="F69" s="170">
        <v>43812</v>
      </c>
      <c r="G69" s="149">
        <f t="shared" si="3"/>
        <v>10.933333333333334</v>
      </c>
      <c r="H69" s="115" t="s">
        <v>2690</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2676</v>
      </c>
      <c r="C70" s="116" t="s">
        <v>31</v>
      </c>
      <c r="D70" s="114" t="s">
        <v>2691</v>
      </c>
      <c r="E70" s="170">
        <v>43449</v>
      </c>
      <c r="F70" s="170">
        <v>43799</v>
      </c>
      <c r="G70" s="149">
        <f t="shared" si="3"/>
        <v>11.666666666666666</v>
      </c>
      <c r="H70" s="115" t="s">
        <v>2683</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2676</v>
      </c>
      <c r="C71" s="116" t="s">
        <v>31</v>
      </c>
      <c r="D71" s="114" t="s">
        <v>2691</v>
      </c>
      <c r="E71" s="170">
        <v>43449</v>
      </c>
      <c r="F71" s="170">
        <v>43799</v>
      </c>
      <c r="G71" s="149">
        <f t="shared" si="3"/>
        <v>11.666666666666666</v>
      </c>
      <c r="H71" s="115" t="s">
        <v>2683</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2676</v>
      </c>
      <c r="C72" s="116" t="s">
        <v>31</v>
      </c>
      <c r="D72" s="114" t="s">
        <v>2691</v>
      </c>
      <c r="E72" s="170">
        <v>43449</v>
      </c>
      <c r="F72" s="170">
        <v>43799</v>
      </c>
      <c r="G72" s="149">
        <f t="shared" si="3"/>
        <v>11.666666666666666</v>
      </c>
      <c r="H72" s="115" t="s">
        <v>2683</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2676</v>
      </c>
      <c r="C73" s="116" t="s">
        <v>31</v>
      </c>
      <c r="D73" s="114" t="s">
        <v>2691</v>
      </c>
      <c r="E73" s="170">
        <v>43449</v>
      </c>
      <c r="F73" s="170">
        <v>43799</v>
      </c>
      <c r="G73" s="149">
        <f t="shared" si="3"/>
        <v>11.666666666666666</v>
      </c>
      <c r="H73" s="115" t="s">
        <v>2683</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2676</v>
      </c>
      <c r="C74" s="116" t="s">
        <v>31</v>
      </c>
      <c r="D74" s="114" t="s">
        <v>2691</v>
      </c>
      <c r="E74" s="170">
        <v>43449</v>
      </c>
      <c r="F74" s="170">
        <v>43799</v>
      </c>
      <c r="G74" s="149">
        <f t="shared" si="3"/>
        <v>11.666666666666666</v>
      </c>
      <c r="H74" s="115" t="s">
        <v>2683</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2676</v>
      </c>
      <c r="C75" s="116" t="s">
        <v>31</v>
      </c>
      <c r="D75" s="114" t="s">
        <v>2692</v>
      </c>
      <c r="E75" s="170">
        <v>43308</v>
      </c>
      <c r="F75" s="170">
        <v>43449</v>
      </c>
      <c r="G75" s="149">
        <f t="shared" si="3"/>
        <v>4.7</v>
      </c>
      <c r="H75" s="115" t="s">
        <v>2683</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2676</v>
      </c>
      <c r="C76" s="116" t="s">
        <v>31</v>
      </c>
      <c r="D76" s="114" t="s">
        <v>2692</v>
      </c>
      <c r="E76" s="170">
        <v>43308</v>
      </c>
      <c r="F76" s="170">
        <v>43449</v>
      </c>
      <c r="G76" s="149">
        <f t="shared" si="3"/>
        <v>4.7</v>
      </c>
      <c r="H76" s="115" t="s">
        <v>2683</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2676</v>
      </c>
      <c r="C77" s="116" t="s">
        <v>31</v>
      </c>
      <c r="D77" s="114" t="s">
        <v>2692</v>
      </c>
      <c r="E77" s="170">
        <v>43308</v>
      </c>
      <c r="F77" s="170">
        <v>43449</v>
      </c>
      <c r="G77" s="149">
        <f t="shared" si="3"/>
        <v>4.7</v>
      </c>
      <c r="H77" s="115" t="s">
        <v>2683</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2676</v>
      </c>
      <c r="C78" s="116" t="s">
        <v>31</v>
      </c>
      <c r="D78" s="114" t="s">
        <v>2692</v>
      </c>
      <c r="E78" s="170">
        <v>43308</v>
      </c>
      <c r="F78" s="170">
        <v>43449</v>
      </c>
      <c r="G78" s="149">
        <f t="shared" si="3"/>
        <v>4.7</v>
      </c>
      <c r="H78" s="115" t="s">
        <v>2683</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2676</v>
      </c>
      <c r="C79" s="116" t="s">
        <v>31</v>
      </c>
      <c r="D79" s="114" t="s">
        <v>2692</v>
      </c>
      <c r="E79" s="170">
        <v>43308</v>
      </c>
      <c r="F79" s="170">
        <v>43449</v>
      </c>
      <c r="G79" s="149">
        <f t="shared" si="3"/>
        <v>4.7</v>
      </c>
      <c r="H79" s="115" t="s">
        <v>2683</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2676</v>
      </c>
      <c r="C80" s="116" t="s">
        <v>31</v>
      </c>
      <c r="D80" s="114" t="s">
        <v>2693</v>
      </c>
      <c r="E80" s="170">
        <v>43403</v>
      </c>
      <c r="F80" s="170">
        <v>43445</v>
      </c>
      <c r="G80" s="149">
        <f t="shared" si="3"/>
        <v>1.4</v>
      </c>
      <c r="H80" s="115" t="s">
        <v>2685</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2676</v>
      </c>
      <c r="C81" s="116" t="s">
        <v>31</v>
      </c>
      <c r="D81" s="114" t="s">
        <v>2684</v>
      </c>
      <c r="E81" s="170">
        <v>43222</v>
      </c>
      <c r="F81" s="170">
        <v>43404</v>
      </c>
      <c r="G81" s="149">
        <f t="shared" si="3"/>
        <v>6.0666666666666664</v>
      </c>
      <c r="H81" s="115" t="s">
        <v>2685</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2676</v>
      </c>
      <c r="C82" s="116" t="s">
        <v>31</v>
      </c>
      <c r="D82" s="63" t="s">
        <v>2694</v>
      </c>
      <c r="E82" s="135">
        <v>43308</v>
      </c>
      <c r="F82" s="135">
        <v>43449</v>
      </c>
      <c r="G82" s="149">
        <f t="shared" si="3"/>
        <v>4.7</v>
      </c>
      <c r="H82" s="115" t="s">
        <v>2685</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2676</v>
      </c>
      <c r="C83" s="116" t="s">
        <v>31</v>
      </c>
      <c r="D83" s="63" t="s">
        <v>2694</v>
      </c>
      <c r="E83" s="135">
        <v>43308</v>
      </c>
      <c r="F83" s="135">
        <v>43449</v>
      </c>
      <c r="G83" s="149">
        <f t="shared" si="3"/>
        <v>4.7</v>
      </c>
      <c r="H83" s="115" t="s">
        <v>2685</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2676</v>
      </c>
      <c r="C84" s="116" t="s">
        <v>31</v>
      </c>
      <c r="D84" s="63" t="s">
        <v>2695</v>
      </c>
      <c r="E84" s="135">
        <v>43080</v>
      </c>
      <c r="F84" s="135">
        <v>43404</v>
      </c>
      <c r="G84" s="149">
        <f t="shared" si="3"/>
        <v>10.8</v>
      </c>
      <c r="H84" s="115" t="s">
        <v>2690</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2676</v>
      </c>
      <c r="C85" s="116" t="s">
        <v>31</v>
      </c>
      <c r="D85" s="63" t="s">
        <v>2681</v>
      </c>
      <c r="E85" s="170">
        <v>43403</v>
      </c>
      <c r="F85" s="170">
        <v>43442</v>
      </c>
      <c r="G85" s="149">
        <f t="shared" si="3"/>
        <v>1.3</v>
      </c>
      <c r="H85" s="115" t="s">
        <v>2690</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2676</v>
      </c>
      <c r="C86" s="116" t="s">
        <v>31</v>
      </c>
      <c r="D86" s="63" t="s">
        <v>2696</v>
      </c>
      <c r="E86" s="135">
        <v>43222</v>
      </c>
      <c r="F86" s="135">
        <v>43312</v>
      </c>
      <c r="G86" s="149">
        <f t="shared" si="3"/>
        <v>3</v>
      </c>
      <c r="H86" s="115" t="s">
        <v>2697</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2676</v>
      </c>
      <c r="C87" s="116" t="s">
        <v>31</v>
      </c>
      <c r="D87" s="63" t="s">
        <v>2698</v>
      </c>
      <c r="E87" s="135">
        <v>42926</v>
      </c>
      <c r="F87" s="135">
        <v>43084</v>
      </c>
      <c r="G87" s="149">
        <f t="shared" si="3"/>
        <v>5.2666666666666666</v>
      </c>
      <c r="H87" s="115" t="s">
        <v>2690</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2708</v>
      </c>
      <c r="C88" s="116" t="s">
        <v>32</v>
      </c>
      <c r="D88" s="114" t="s">
        <v>2699</v>
      </c>
      <c r="E88" s="170">
        <v>42156</v>
      </c>
      <c r="F88" s="170">
        <v>42719</v>
      </c>
      <c r="G88" s="149">
        <f t="shared" si="3"/>
        <v>18.766666666666666</v>
      </c>
      <c r="H88" s="115" t="s">
        <v>2705</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2709</v>
      </c>
      <c r="C89" s="116" t="s">
        <v>31</v>
      </c>
      <c r="D89" s="114" t="s">
        <v>2700</v>
      </c>
      <c r="E89" s="170">
        <v>42557</v>
      </c>
      <c r="F89" s="170">
        <v>42674</v>
      </c>
      <c r="G89" s="149">
        <f t="shared" si="3"/>
        <v>3.9</v>
      </c>
      <c r="H89" s="115" t="s">
        <v>2706</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2676</v>
      </c>
      <c r="C90" s="116" t="s">
        <v>31</v>
      </c>
      <c r="D90" s="114" t="s">
        <v>2700</v>
      </c>
      <c r="E90" s="170">
        <v>42557</v>
      </c>
      <c r="F90" s="170">
        <v>42674</v>
      </c>
      <c r="G90" s="149">
        <f t="shared" si="3"/>
        <v>3.9</v>
      </c>
      <c r="H90" s="115" t="s">
        <v>2706</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2676</v>
      </c>
      <c r="C91" s="116" t="s">
        <v>31</v>
      </c>
      <c r="D91" s="114" t="s">
        <v>2700</v>
      </c>
      <c r="E91" s="170">
        <v>42557</v>
      </c>
      <c r="F91" s="170">
        <v>42674</v>
      </c>
      <c r="G91" s="149">
        <f t="shared" si="3"/>
        <v>3.9</v>
      </c>
      <c r="H91" s="115" t="s">
        <v>2706</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2676</v>
      </c>
      <c r="C92" s="116" t="s">
        <v>31</v>
      </c>
      <c r="D92" s="114" t="s">
        <v>2700</v>
      </c>
      <c r="E92" s="170">
        <v>42557</v>
      </c>
      <c r="F92" s="170">
        <v>42674</v>
      </c>
      <c r="G92" s="149">
        <f t="shared" si="3"/>
        <v>3.9</v>
      </c>
      <c r="H92" s="115" t="s">
        <v>2706</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2676</v>
      </c>
      <c r="C93" s="116" t="s">
        <v>31</v>
      </c>
      <c r="D93" s="114" t="s">
        <v>2700</v>
      </c>
      <c r="E93" s="170">
        <v>42557</v>
      </c>
      <c r="F93" s="170">
        <v>42674</v>
      </c>
      <c r="G93" s="149">
        <f t="shared" si="3"/>
        <v>3.9</v>
      </c>
      <c r="H93" s="115" t="s">
        <v>2706</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2676</v>
      </c>
      <c r="C94" s="116" t="s">
        <v>31</v>
      </c>
      <c r="D94" s="114" t="s">
        <v>2701</v>
      </c>
      <c r="E94" s="170">
        <v>42398</v>
      </c>
      <c r="F94" s="170">
        <v>42674</v>
      </c>
      <c r="G94" s="149">
        <f t="shared" si="3"/>
        <v>9.1999999999999993</v>
      </c>
      <c r="H94" s="115" t="s">
        <v>2682</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2676</v>
      </c>
      <c r="C95" s="116" t="s">
        <v>31</v>
      </c>
      <c r="D95" s="114" t="s">
        <v>2701</v>
      </c>
      <c r="E95" s="170">
        <v>42398</v>
      </c>
      <c r="F95" s="170">
        <v>42674</v>
      </c>
      <c r="G95" s="149">
        <f t="shared" si="3"/>
        <v>9.1999999999999993</v>
      </c>
      <c r="H95" s="115" t="s">
        <v>2682</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2676</v>
      </c>
      <c r="C96" s="116" t="s">
        <v>31</v>
      </c>
      <c r="D96" s="114" t="s">
        <v>2701</v>
      </c>
      <c r="E96" s="170">
        <v>42398</v>
      </c>
      <c r="F96" s="170">
        <v>42674</v>
      </c>
      <c r="G96" s="149">
        <f t="shared" si="3"/>
        <v>9.1999999999999993</v>
      </c>
      <c r="H96" s="115" t="s">
        <v>2682</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2676</v>
      </c>
      <c r="C97" s="116" t="s">
        <v>31</v>
      </c>
      <c r="D97" s="114" t="s">
        <v>2702</v>
      </c>
      <c r="E97" s="170">
        <v>42398</v>
      </c>
      <c r="F97" s="170">
        <v>42551</v>
      </c>
      <c r="G97" s="149">
        <f t="shared" si="3"/>
        <v>5.0999999999999996</v>
      </c>
      <c r="H97" s="115" t="s">
        <v>2706</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2676</v>
      </c>
      <c r="C98" s="116" t="s">
        <v>31</v>
      </c>
      <c r="D98" s="114" t="s">
        <v>2702</v>
      </c>
      <c r="E98" s="170">
        <v>42398</v>
      </c>
      <c r="F98" s="170">
        <v>42551</v>
      </c>
      <c r="G98" s="149">
        <f t="shared" si="3"/>
        <v>5.0999999999999996</v>
      </c>
      <c r="H98" s="115" t="s">
        <v>2706</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2676</v>
      </c>
      <c r="C99" s="116" t="s">
        <v>31</v>
      </c>
      <c r="D99" s="114" t="s">
        <v>2702</v>
      </c>
      <c r="E99" s="170">
        <v>42398</v>
      </c>
      <c r="F99" s="170">
        <v>42551</v>
      </c>
      <c r="G99" s="149">
        <f t="shared" si="3"/>
        <v>5.0999999999999996</v>
      </c>
      <c r="H99" s="115" t="s">
        <v>2706</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2676</v>
      </c>
      <c r="C100" s="116" t="s">
        <v>31</v>
      </c>
      <c r="D100" s="114" t="s">
        <v>2702</v>
      </c>
      <c r="E100" s="170">
        <v>42398</v>
      </c>
      <c r="F100" s="170">
        <v>42551</v>
      </c>
      <c r="G100" s="149">
        <f t="shared" si="3"/>
        <v>5.0999999999999996</v>
      </c>
      <c r="H100" s="115" t="s">
        <v>2706</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2676</v>
      </c>
      <c r="C101" s="116" t="s">
        <v>31</v>
      </c>
      <c r="D101" s="114" t="s">
        <v>2702</v>
      </c>
      <c r="E101" s="170">
        <v>42398</v>
      </c>
      <c r="F101" s="170">
        <v>42551</v>
      </c>
      <c r="G101" s="149">
        <f t="shared" si="3"/>
        <v>5.0999999999999996</v>
      </c>
      <c r="H101" s="115" t="s">
        <v>2706</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2708</v>
      </c>
      <c r="C102" s="116" t="s">
        <v>32</v>
      </c>
      <c r="D102" s="114" t="s">
        <v>2703</v>
      </c>
      <c r="E102" s="170">
        <v>41671</v>
      </c>
      <c r="F102" s="170">
        <v>42003</v>
      </c>
      <c r="G102" s="149">
        <f t="shared" si="3"/>
        <v>11.066666666666666</v>
      </c>
      <c r="H102" s="171" t="s">
        <v>2707</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2708</v>
      </c>
      <c r="C103" s="116" t="s">
        <v>32</v>
      </c>
      <c r="D103" s="114" t="s">
        <v>2704</v>
      </c>
      <c r="E103" s="170">
        <v>41183</v>
      </c>
      <c r="F103" s="170">
        <v>41578</v>
      </c>
      <c r="G103" s="149">
        <f t="shared" si="3"/>
        <v>13.166666666666666</v>
      </c>
      <c r="H103" s="171" t="s">
        <v>2707</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2676</v>
      </c>
      <c r="C104" s="116" t="s">
        <v>31</v>
      </c>
      <c r="D104" s="114" t="s">
        <v>2710</v>
      </c>
      <c r="E104" s="135">
        <v>42583</v>
      </c>
      <c r="F104" s="135">
        <v>42674</v>
      </c>
      <c r="G104" s="149">
        <f t="shared" si="3"/>
        <v>3.0333333333333332</v>
      </c>
      <c r="H104" s="115" t="s">
        <v>2706</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2676</v>
      </c>
      <c r="C105" s="116" t="s">
        <v>31</v>
      </c>
      <c r="D105" s="114" t="s">
        <v>2710</v>
      </c>
      <c r="E105" s="135">
        <v>42583</v>
      </c>
      <c r="F105" s="135">
        <v>42674</v>
      </c>
      <c r="G105" s="149">
        <f t="shared" si="3"/>
        <v>3.0333333333333332</v>
      </c>
      <c r="H105" s="115" t="s">
        <v>2706</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2676</v>
      </c>
      <c r="C106" s="116" t="s">
        <v>31</v>
      </c>
      <c r="D106" s="63" t="s">
        <v>2710</v>
      </c>
      <c r="E106" s="135">
        <v>42583</v>
      </c>
      <c r="F106" s="135">
        <v>42674</v>
      </c>
      <c r="G106" s="149">
        <f t="shared" si="3"/>
        <v>3.0333333333333332</v>
      </c>
      <c r="H106" s="115" t="s">
        <v>2706</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2676</v>
      </c>
      <c r="C107" s="116" t="s">
        <v>31</v>
      </c>
      <c r="D107" s="63" t="s">
        <v>2710</v>
      </c>
      <c r="E107" s="135">
        <v>42583</v>
      </c>
      <c r="F107" s="135">
        <v>42674</v>
      </c>
      <c r="G107" s="149">
        <f t="shared" si="3"/>
        <v>3.0333333333333332</v>
      </c>
      <c r="H107" s="115" t="s">
        <v>2706</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5"/>
    </row>
    <row r="110" spans="1:16" ht="15" customHeight="1" x14ac:dyDescent="0.3">
      <c r="A110" s="182" t="s">
        <v>2655</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2711</v>
      </c>
      <c r="E114" s="135">
        <v>44174</v>
      </c>
      <c r="F114" s="135">
        <v>44773</v>
      </c>
      <c r="G114" s="149">
        <f>IF(AND(E114&lt;&gt;"",F114&lt;&gt;""),((F114-E114)/30),"")</f>
        <v>19.966666666666665</v>
      </c>
      <c r="H114" s="115" t="s">
        <v>2678</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2711</v>
      </c>
      <c r="E115" s="135">
        <v>44174</v>
      </c>
      <c r="F115" s="135">
        <v>44773</v>
      </c>
      <c r="G115" s="149">
        <f t="shared" ref="G115:G116" si="6">IF(AND(E115&lt;&gt;"",F115&lt;&gt;""),((F115-E115)/30),"")</f>
        <v>19.966666666666665</v>
      </c>
      <c r="H115" s="115" t="s">
        <v>2678</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2711</v>
      </c>
      <c r="E116" s="135">
        <v>44174</v>
      </c>
      <c r="F116" s="135">
        <v>44773</v>
      </c>
      <c r="G116" s="149">
        <f t="shared" si="6"/>
        <v>19.966666666666665</v>
      </c>
      <c r="H116" s="115" t="s">
        <v>2678</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2711</v>
      </c>
      <c r="E117" s="135">
        <v>44174</v>
      </c>
      <c r="F117" s="135">
        <v>44773</v>
      </c>
      <c r="G117" s="149">
        <f t="shared" ref="G117:G159" si="7">IF(AND(E117&lt;&gt;"",F117&lt;&gt;""),((F117-E117)/30),"")</f>
        <v>19.966666666666665</v>
      </c>
      <c r="H117" s="115" t="s">
        <v>2678</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3">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12" t="s">
        <v>2643</v>
      </c>
      <c r="J167" s="213"/>
      <c r="K167" s="213"/>
      <c r="L167" s="213"/>
      <c r="M167" s="213"/>
      <c r="N167" s="213"/>
      <c r="O167" s="214"/>
      <c r="U167" s="51"/>
    </row>
    <row r="168" spans="1:28" x14ac:dyDescent="0.3">
      <c r="A168" s="9"/>
      <c r="B168" s="231" t="s">
        <v>2657</v>
      </c>
      <c r="C168" s="231"/>
      <c r="D168" s="231"/>
      <c r="E168" s="8"/>
      <c r="F168" s="5"/>
      <c r="H168" s="80" t="s">
        <v>2656</v>
      </c>
      <c r="I168" s="212"/>
      <c r="J168" s="213"/>
      <c r="K168" s="213"/>
      <c r="L168" s="213"/>
      <c r="M168" s="213"/>
      <c r="N168" s="213"/>
      <c r="O168" s="214"/>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2667</v>
      </c>
      <c r="B172" s="202"/>
      <c r="C172" s="202"/>
      <c r="D172" s="202"/>
      <c r="E172" s="202"/>
      <c r="F172" s="202"/>
      <c r="G172" s="202"/>
      <c r="H172" s="202"/>
      <c r="I172" s="202"/>
      <c r="J172" s="202"/>
      <c r="K172" s="202"/>
      <c r="L172" s="202"/>
      <c r="M172" s="202"/>
      <c r="N172" s="202"/>
      <c r="O172" s="203"/>
      <c r="P172" s="75"/>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2668</v>
      </c>
      <c r="C176" s="222"/>
      <c r="D176" s="222"/>
      <c r="E176" s="222"/>
      <c r="F176" s="222"/>
      <c r="G176" s="222"/>
      <c r="H176" s="20"/>
      <c r="I176" s="175" t="s">
        <v>2674</v>
      </c>
      <c r="J176" s="176"/>
      <c r="K176" s="176"/>
      <c r="L176" s="176"/>
      <c r="M176" s="17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4" x14ac:dyDescent="0.3">
      <c r="A178" s="9"/>
      <c r="B178" s="226"/>
      <c r="C178" s="227"/>
      <c r="D178" s="228"/>
      <c r="E178" s="156"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3"/>
      <c r="Z178" s="154" t="str">
        <f>IF(Y178&gt;0,SUM(E180+Y178),"")</f>
        <v/>
      </c>
      <c r="AA178" s="19"/>
      <c r="AB178" s="19"/>
    </row>
    <row r="179" spans="1:28" ht="23.4" x14ac:dyDescent="0.3">
      <c r="A179" s="9"/>
      <c r="B179" s="188" t="s">
        <v>2668</v>
      </c>
      <c r="C179" s="188"/>
      <c r="D179" s="188"/>
      <c r="E179" s="160">
        <v>0.02</v>
      </c>
      <c r="F179" s="159">
        <v>0.01</v>
      </c>
      <c r="G179" s="154">
        <f>IF(F179&gt;0,SUM(E179+F179),"")</f>
        <v>0.03</v>
      </c>
      <c r="H179" s="5"/>
      <c r="I179" s="188" t="s">
        <v>2670</v>
      </c>
      <c r="J179" s="188"/>
      <c r="K179" s="188"/>
      <c r="L179" s="188"/>
      <c r="M179" s="161">
        <v>0.02</v>
      </c>
      <c r="O179" s="8"/>
      <c r="Q179" s="19"/>
      <c r="R179" s="148">
        <f>IF(M179&gt;0,SUM(L179+M179),"")</f>
        <v>0.02</v>
      </c>
      <c r="T179" s="19"/>
      <c r="U179" s="234" t="s">
        <v>1166</v>
      </c>
      <c r="V179" s="234"/>
      <c r="W179" s="234"/>
      <c r="X179" s="24">
        <v>0.02</v>
      </c>
      <c r="Y179" s="153"/>
      <c r="Z179" s="154" t="str">
        <f>IF(Y179&gt;0,SUM(E181+Y179),"")</f>
        <v/>
      </c>
      <c r="AA179" s="19"/>
      <c r="AB179" s="19"/>
    </row>
    <row r="180" spans="1:28" ht="23.4" hidden="1" x14ac:dyDescent="0.3">
      <c r="A180" s="9"/>
      <c r="B180" s="174"/>
      <c r="C180" s="174"/>
      <c r="D180" s="174"/>
      <c r="E180" s="158"/>
      <c r="H180" s="5"/>
      <c r="I180" s="174"/>
      <c r="J180" s="174"/>
      <c r="K180" s="174"/>
      <c r="L180" s="174"/>
      <c r="M180" s="5"/>
      <c r="O180" s="8"/>
      <c r="Q180" s="19"/>
      <c r="R180" s="148" t="str">
        <f>IF(S180&gt;0,SUM(L180+S180),"")</f>
        <v/>
      </c>
      <c r="S180" s="153"/>
      <c r="T180" s="19"/>
      <c r="U180" s="234" t="s">
        <v>1167</v>
      </c>
      <c r="V180" s="234"/>
      <c r="W180" s="234"/>
      <c r="X180" s="24">
        <v>0.03</v>
      </c>
      <c r="Y180" s="153"/>
      <c r="Z180" s="154" t="str">
        <f>IF(Y180&gt;0,SUM(E182+Y180),"")</f>
        <v/>
      </c>
      <c r="AA180" s="19"/>
      <c r="AB180" s="19"/>
    </row>
    <row r="181" spans="1:28" ht="23.4" hidden="1" x14ac:dyDescent="0.3">
      <c r="A181" s="9"/>
      <c r="B181" s="174"/>
      <c r="C181" s="174"/>
      <c r="D181" s="174"/>
      <c r="E181" s="158"/>
      <c r="H181" s="5"/>
      <c r="I181" s="174"/>
      <c r="J181" s="174"/>
      <c r="K181" s="174"/>
      <c r="L181" s="174"/>
      <c r="M181" s="5"/>
      <c r="O181" s="8"/>
      <c r="Q181" s="19"/>
      <c r="R181" s="148" t="str">
        <f>IF(S181&gt;0,SUM(L181+S181),"")</f>
        <v/>
      </c>
      <c r="S181" s="153"/>
      <c r="T181" s="19"/>
      <c r="U181" s="19"/>
      <c r="V181" s="19"/>
      <c r="W181" s="19"/>
      <c r="X181" s="19"/>
      <c r="Y181" s="19"/>
      <c r="Z181" s="19"/>
      <c r="AA181" s="19"/>
      <c r="AB181" s="19"/>
    </row>
    <row r="182" spans="1:28" ht="23.4" hidden="1" x14ac:dyDescent="0.3">
      <c r="A182" s="9"/>
      <c r="B182" s="174"/>
      <c r="C182" s="174"/>
      <c r="D182" s="174"/>
      <c r="E182" s="158"/>
      <c r="H182" s="5"/>
      <c r="I182" s="174"/>
      <c r="J182" s="174"/>
      <c r="K182" s="174"/>
      <c r="L182" s="174"/>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0.03</v>
      </c>
      <c r="D185" s="90" t="s">
        <v>2628</v>
      </c>
      <c r="E185" s="93">
        <f>+(C185*SUM(K20:K35))</f>
        <v>8581828.7999999989</v>
      </c>
      <c r="F185" s="91"/>
      <c r="G185" s="92"/>
      <c r="H185" s="87"/>
      <c r="I185" s="89" t="s">
        <v>2627</v>
      </c>
      <c r="J185" s="155">
        <f>+SUM(M179:M183)</f>
        <v>0.02</v>
      </c>
      <c r="K185" s="233" t="s">
        <v>2628</v>
      </c>
      <c r="L185" s="233"/>
      <c r="M185" s="93">
        <f>+J185*(SUM(K20:K35))</f>
        <v>5721219.2000000002</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92" t="s">
        <v>2636</v>
      </c>
      <c r="C192" s="192"/>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2712</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32" t="s">
        <v>2658</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2713</v>
      </c>
      <c r="J211" s="27" t="s">
        <v>2622</v>
      </c>
      <c r="K211" s="173" t="s">
        <v>2713</v>
      </c>
      <c r="L211" s="21"/>
      <c r="M211" s="21"/>
      <c r="N211" s="21"/>
      <c r="O211" s="8"/>
    </row>
    <row r="212" spans="1:15" x14ac:dyDescent="0.3">
      <c r="A212" s="9"/>
      <c r="B212" s="27" t="s">
        <v>2619</v>
      </c>
      <c r="C212" s="137" t="s">
        <v>2712</v>
      </c>
      <c r="D212" s="21"/>
      <c r="G212" s="27" t="s">
        <v>2621</v>
      </c>
      <c r="H212" s="173" t="s">
        <v>2715</v>
      </c>
      <c r="J212" s="27" t="s">
        <v>2623</v>
      </c>
      <c r="K212" s="173"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2020-12-29T21:10:02Z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