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Risaralda\INSTITUCIONAL\No. 2021-66-10001581\"/>
    </mc:Choice>
  </mc:AlternateContent>
  <xr:revisionPtr revIDLastSave="0" documentId="13_ncr:1_{26A83A81-CBD3-4A39-B914-08567DB6653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<sst xmlns="http://schemas.openxmlformats.org/spreadsheetml/2006/main" count="3581" uniqueCount="2718">
  <si>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</si>
  <si>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</si>
  <si>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</si>
  <si>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</si>
  <si>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</si>
  <si>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</si>
  <si>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</si>
  <si>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</si>
  <si>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</si>
  <si>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</si>
  <si>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</si>
  <si>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</si>
  <si>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</si>
  <si>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</si>
  <si>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</si>
  <si>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</si>
  <si>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</si>
  <si>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</si>
  <si>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</si>
  <si>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</si>
  <si>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</si>
  <si>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</si>
  <si>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</si>
  <si>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</si>
  <si>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</si>
  <si>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</si>
  <si>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</si>
  <si>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</si>
  <si>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</si>
  <si>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</si>
  <si>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</si>
  <si>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</si>
  <si>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</si>
  <si>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</si>
  <si>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</si>
  <si>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</si>
  <si>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</si>
  <si>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</si>
  <si>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</si>
  <si>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</si>
  <si>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</si>
  <si>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</si>
  <si>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</si>
  <si>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</si>
  <si>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</si>
  <si>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</si>
  <si>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</si>
  <si>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</si>
  <si>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</si>
  <si>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</si>
  <si>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</si>
  <si>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</si>
  <si>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</si>
  <si>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</si>
  <si>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</si>
  <si>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</si>
  <si>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</si>
  <si>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</si>
  <si>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</si>
  <si>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</si>
  <si>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</si>
  <si>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</si>
  <si>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</si>
  <si>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</si>
  <si>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</si>
  <si>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</si>
  <si>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</si>
  <si>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</si>
  <si>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</si>
  <si>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</si>
  <si>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</si>
  <si>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</si>
  <si>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</si>
  <si>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</si>
  <si>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</si>
  <si>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</si>
  <si>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</si>
  <si>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</si>
  <si>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</si>
  <si>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</si>
  <si>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</si>
  <si>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</si>
  <si>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</si>
  <si>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</si>
  <si>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</si>
  <si>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</si>
  <si>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</si>
  <si>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</si>
  <si>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</si>
  <si>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</si>
  <si>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</si>
  <si>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</si>
  <si>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</si>
  <si>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</si>
  <si>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</si>
  <si>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</si>
  <si>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</si>
  <si>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</si>
  <si>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</si>
  <si>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</si>
  <si>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</si>
  <si>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</si>
  <si>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</si>
  <si>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</si>
  <si>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</si>
  <si>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</si>
  <si>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</si>
  <si>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</si>
  <si>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</si>
  <si>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</si>
  <si>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</si>
  <si>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</si>
  <si>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</si>
  <si>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</si>
  <si>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</si>
  <si>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</si>
  <si>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</si>
  <si>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</si>
  <si>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</si>
  <si>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</si>
  <si>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</si>
  <si>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</si>
  <si>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</si>
  <si>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</si>
  <si>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</si>
  <si>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</si>
  <si>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</si>
  <si>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</si>
  <si>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</si>
  <si>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</si>
  <si>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</si>
  <si>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</si>
  <si>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</si>
  <si>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</si>
  <si>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</si>
  <si>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</si>
  <si>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</si>
  <si>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</si>
  <si>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</si>
  <si>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</si>
  <si>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</si>
  <si>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</si>
  <si>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</si>
  <si>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</si>
  <si>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</si>
  <si>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</si>
  <si>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</si>
  <si>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</si>
  <si>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</si>
  <si>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</si>
  <si>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</si>
  <si>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</si>
  <si>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</si>
  <si>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</si>
  <si>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</si>
  <si>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</si>
  <si>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</si>
  <si>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</si>
  <si>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</si>
  <si>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</si>
  <si>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</si>
  <si>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</si>
  <si>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</si>
  <si>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</si>
  <si>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</si>
  <si>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</si>
  <si>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</si>
  <si>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</si>
  <si>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</si>
  <si>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</si>
  <si>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</si>
  <si>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</si>
  <si>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</si>
  <si>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</si>
  <si>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</si>
  <si>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</si>
  <si>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</si>
  <si>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</si>
  <si>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</si>
  <si>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</si>
  <si>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</si>
  <si>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</si>
  <si>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</si>
  <si>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</si>
  <si>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</si>
  <si>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</si>
  <si>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</si>
  <si>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</si>
  <si>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</si>
  <si>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</si>
  <si>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</si>
  <si>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</si>
  <si>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</si>
  <si>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</si>
  <si>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</si>
  <si>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</si>
  <si>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</si>
  <si>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</si>
  <si>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</si>
  <si>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</si>
  <si>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</si>
  <si>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</si>
  <si>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</si>
  <si>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</si>
  <si>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</si>
  <si>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</si>
  <si>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</si>
  <si>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</si>
  <si>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</si>
  <si>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</si>
  <si>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</si>
  <si>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</si>
  <si>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</si>
  <si>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</si>
  <si>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</si>
  <si>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</si>
  <si>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</si>
  <si>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</si>
  <si>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</si>
  <si>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</si>
  <si>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</si>
  <si>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</si>
  <si>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</si>
  <si>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</si>
  <si>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</si>
  <si>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</si>
  <si>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</si>
  <si>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</si>
  <si>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</si>
  <si>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</si>
  <si>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</si>
  <si>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</si>
  <si>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</si>
  <si>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</si>
  <si>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</si>
  <si>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</si>
  <si>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</si>
  <si>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</si>
  <si>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</si>
  <si>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</si>
  <si>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</si>
  <si>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</si>
  <si>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</si>
  <si>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</si>
  <si>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</si>
  <si>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</si>
  <si>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</si>
  <si>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</si>
  <si>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</si>
  <si>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</si>
  <si>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</si>
  <si>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</si>
  <si>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</si>
  <si>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</si>
  <si>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</si>
  <si>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</si>
  <si>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</si>
  <si>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</si>
  <si>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</si>
  <si>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</si>
  <si>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</si>
  <si>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</si>
  <si>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</si>
  <si>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</si>
  <si>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</si>
  <si>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</si>
  <si>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</si>
  <si>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</si>
  <si>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</si>
  <si>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</si>
  <si>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</si>
  <si>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</si>
  <si>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</si>
  <si>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</si>
  <si>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</si>
  <si>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</si>
  <si>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</si>
  <si>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</si>
  <si>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</si>
  <si>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</si>
  <si>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</si>
  <si>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</si>
  <si>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</si>
  <si>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</si>
  <si>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</si>
  <si>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</si>
  <si>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</si>
  <si>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</si>
  <si>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</si>
  <si>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</si>
  <si>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</si>
  <si>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</si>
  <si>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</si>
  <si>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</si>
  <si>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</si>
  <si>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</si>
  <si>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</si>
  <si>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</si>
  <si>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</si>
  <si>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</si>
  <si>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</si>
  <si>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</si>
  <si>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</si>
  <si>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</si>
  <si>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</si>
  <si>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</si>
  <si>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</si>
  <si>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</si>
  <si>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</si>
  <si>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</si>
  <si>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</si>
  <si>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</si>
  <si>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</si>
  <si>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</si>
  <si>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</si>
  <si>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</si>
  <si>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</si>
  <si>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</si>
  <si>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</si>
  <si>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</si>
  <si>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</si>
  <si>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</si>
  <si>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</si>
  <si>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</si>
  <si>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</si>
  <si>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</si>
  <si>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</si>
  <si>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</si>
  <si>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</si>
  <si>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</si>
  <si>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</si>
  <si>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</si>
  <si>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</si>
  <si>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</si>
  <si>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</si>
  <si>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</si>
  <si>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</si>
  <si>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</si>
  <si>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</si>
  <si>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</si>
  <si>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</si>
  <si>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</si>
  <si>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</si>
  <si>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</si>
  <si>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</si>
  <si>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</si>
  <si>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</si>
  <si>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</si>
  <si>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</si>
  <si>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</si>
  <si>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</si>
  <si>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</si>
  <si>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</si>
  <si>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</si>
  <si>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</si>
  <si>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</si>
  <si>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</si>
  <si>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</si>
  <si>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</si>
  <si>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</si>
  <si>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</si>
  <si>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</si>
  <si>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</si>
  <si>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</si>
  <si>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</si>
  <si>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</si>
  <si>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</si>
  <si>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</si>
  <si>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</si>
  <si>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</si>
  <si>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</si>
  <si>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</si>
  <si>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</si>
  <si>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</si>
  <si>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</si>
  <si>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</si>
  <si>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</si>
  <si>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</si>
  <si>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</si>
  <si>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</si>
  <si>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</si>
  <si>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</si>
  <si>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</si>
  <si>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</si>
  <si>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</si>
  <si>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</si>
  <si>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</si>
  <si>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</si>
  <si>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</si>
  <si>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</si>
  <si>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</si>
  <si>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</si>
  <si>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</si>
  <si>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</si>
  <si>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</si>
  <si>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</si>
  <si>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</si>
  <si>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</si>
  <si>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</si>
  <si>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</si>
  <si>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</si>
  <si>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</si>
  <si>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</si>
  <si>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</si>
  <si>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</si>
  <si>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</si>
  <si>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</si>
  <si>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</si>
  <si>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</si>
  <si>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</si>
  <si>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</si>
  <si>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</si>
  <si>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</si>
  <si>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</si>
  <si>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</si>
  <si>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</si>
  <si>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</si>
  <si>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</si>
  <si>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</si>
  <si>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</si>
  <si>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</si>
  <si>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</si>
  <si>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</si>
  <si>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</si>
  <si>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</si>
  <si>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</si>
  <si>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</si>
  <si>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</si>
  <si>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</si>
  <si>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</si>
  <si>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</si>
  <si>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</si>
  <si>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</si>
  <si>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</si>
  <si>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</si>
  <si>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</si>
  <si>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</si>
  <si>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</si>
  <si>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</si>
  <si>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</si>
  <si>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</si>
  <si>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</si>
  <si>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</si>
  <si>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</si>
  <si>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</si>
  <si>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</si>
  <si>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</si>
  <si>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</si>
  <si>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</si>
  <si>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</si>
  <si>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</si>
  <si>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</si>
  <si>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</si>
  <si>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</si>
  <si>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</si>
  <si>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</si>
  <si>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</si>
  <si>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</si>
  <si>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</si>
  <si>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</si>
  <si>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</si>
  <si>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</si>
  <si>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</si>
  <si>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</si>
  <si>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</si>
  <si>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</si>
  <si>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</si>
  <si>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</si>
  <si>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</si>
  <si>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</si>
  <si>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</si>
  <si>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</si>
  <si>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</si>
  <si>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</si>
  <si>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</si>
  <si>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</si>
  <si>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</si>
  <si>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</si>
  <si>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</si>
  <si>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</si>
  <si>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</si>
  <si>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</si>
  <si>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</si>
  <si>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</si>
  <si>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</si>
  <si>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</si>
  <si>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</si>
  <si>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</si>
  <si>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</si>
  <si>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</si>
  <si>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</si>
  <si>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</si>
  <si>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</si>
  <si>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</si>
  <si>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</si>
  <si>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</si>
  <si>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</si>
  <si>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</si>
  <si>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</si>
  <si>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</si>
  <si>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</si>
  <si>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</si>
  <si>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</si>
  <si>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</si>
  <si>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</si>
  <si>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</si>
  <si>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</si>
  <si>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</si>
  <si>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</si>
  <si>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</si>
  <si>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</si>
  <si>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</si>
  <si>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</si>
  <si>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</si>
  <si>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</si>
  <si>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</si>
  <si>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</si>
  <si>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</si>
  <si>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</si>
  <si>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</si>
  <si>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</si>
  <si>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</si>
  <si>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</si>
  <si>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</si>
  <si>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</si>
  <si>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</si>
  <si>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</si>
  <si>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</si>
  <si>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</si>
  <si>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</si>
  <si>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</si>
  <si>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</si>
  <si>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</si>
  <si>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</si>
  <si>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</si>
  <si>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</si>
  <si>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</si>
  <si>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</si>
  <si>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</si>
  <si>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</si>
  <si>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</si>
  <si>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</si>
  <si>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</si>
  <si>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</si>
  <si>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</si>
  <si>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</si>
  <si>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</si>
  <si>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</si>
  <si>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</si>
  <si>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</si>
  <si>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</si>
  <si>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</si>
  <si>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</si>
  <si>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</si>
  <si>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</si>
  <si>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</si>
  <si>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</si>
  <si>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</si>
  <si>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</si>
  <si>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</si>
  <si>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</si>
  <si>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</si>
  <si>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</si>
  <si>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</si>
  <si>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</si>
  <si>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</si>
  <si>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</si>
  <si>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</si>
  <si>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</si>
  <si>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</si>
  <si>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</si>
  <si>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</si>
  <si>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</si>
  <si>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</si>
  <si>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</si>
  <si>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</si>
  <si>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</si>
  <si>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</si>
  <si>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</si>
  <si>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</si>
  <si>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</si>
  <si>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</si>
  <si>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</si>
  <si>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</si>
  <si>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</si>
  <si>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</si>
  <si>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</si>
  <si>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</si>
  <si>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</si>
  <si>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</si>
  <si>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</si>
  <si>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</si>
  <si>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</si>
  <si>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</si>
  <si>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</si>
  <si>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</si>
  <si>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</si>
  <si>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</si>
  <si>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</si>
  <si>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</si>
  <si>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</si>
  <si>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</si>
  <si>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</si>
  <si>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</si>
  <si>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</si>
  <si>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</si>
  <si>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</si>
  <si>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</si>
  <si>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</si>
  <si>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</si>
  <si>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</si>
  <si>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</si>
  <si>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</si>
  <si>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</si>
  <si>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</si>
  <si>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</si>
  <si>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</si>
  <si>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</si>
  <si>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</si>
  <si>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</si>
  <si>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</si>
  <si>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</si>
  <si>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</si>
  <si>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</si>
  <si>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</si>
  <si>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</si>
  <si>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</si>
  <si>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</si>
  <si>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</si>
  <si>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</si>
  <si>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</si>
  <si>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</si>
  <si>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</si>
  <si>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</si>
  <si>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</si>
  <si>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</si>
  <si>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</si>
  <si>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</si>
  <si>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</si>
  <si>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</si>
  <si>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</si>
  <si>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</si>
  <si>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</si>
  <si>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</si>
  <si>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</si>
  <si>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</si>
  <si>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</si>
  <si>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</si>
  <si>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</si>
  <si>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</si>
  <si>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</si>
  <si>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</si>
  <si>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</si>
  <si>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</si>
  <si>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</si>
  <si>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</si>
  <si>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</si>
  <si>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</si>
  <si>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</si>
  <si>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</si>
  <si>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</si>
  <si>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</si>
  <si>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</si>
  <si>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</si>
  <si>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</si>
  <si>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</si>
  <si>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</si>
  <si>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</si>
  <si>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</si>
  <si>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</si>
  <si>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</si>
  <si>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</si>
  <si>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</si>
  <si>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</si>
  <si>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</si>
  <si>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</si>
  <si>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</si>
  <si>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</si>
  <si>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</si>
  <si>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</si>
  <si>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</si>
  <si>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</si>
  <si>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</si>
  <si>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</si>
  <si>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</si>
  <si>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</si>
  <si>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</si>
  <si>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</si>
  <si>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</si>
  <si>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</si>
  <si>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</si>
  <si>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</si>
  <si>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</si>
  <si>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</si>
  <si>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</si>
  <si>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</si>
  <si>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</si>
  <si>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</si>
  <si>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</si>
  <si>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</si>
  <si>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</si>
  <si>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</si>
  <si>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</si>
  <si>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</si>
  <si>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</si>
  <si>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</si>
  <si>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</si>
  <si>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</si>
  <si>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</si>
  <si>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</si>
  <si>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</si>
  <si>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</si>
  <si>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</si>
  <si>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</si>
  <si>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</si>
  <si>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</si>
  <si>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</si>
  <si>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</si>
  <si>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</si>
  <si>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</si>
  <si>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</si>
  <si>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</si>
  <si>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</si>
  <si>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</si>
  <si>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</si>
  <si>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</si>
  <si>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</si>
  <si>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</si>
  <si>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</si>
  <si>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</si>
  <si>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</si>
  <si>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</si>
  <si>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</si>
  <si>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</si>
  <si>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</si>
  <si>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</si>
  <si>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</si>
  <si>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</si>
  <si>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</si>
  <si>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</si>
  <si>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</si>
  <si>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</si>
  <si>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</si>
  <si>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</si>
  <si>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</si>
  <si>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</si>
  <si>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</si>
  <si>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</si>
  <si>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</si>
  <si>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</si>
  <si>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</si>
  <si>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</si>
  <si>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</si>
  <si>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</si>
  <si>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</si>
  <si>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</si>
  <si>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</si>
  <si>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</si>
  <si>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</si>
  <si>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</si>
  <si>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</si>
  <si>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</si>
  <si>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</si>
  <si>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</si>
  <si>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</si>
  <si>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</si>
  <si>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</si>
  <si>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</si>
  <si>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</si>
  <si>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</si>
  <si>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</si>
  <si>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</si>
  <si>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</si>
  <si>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</si>
  <si>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</si>
  <si>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</si>
  <si>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</si>
  <si>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</si>
  <si>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</si>
  <si>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</si>
  <si>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</si>
  <si>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</si>
  <si>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</si>
  <si>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</si>
  <si>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</si>
  <si>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</si>
  <si>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</si>
  <si>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</si>
  <si>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</si>
  <si>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</si>
  <si>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</si>
  <si>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</si>
  <si>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</si>
  <si>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</si>
  <si>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</si>
  <si>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</si>
  <si>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</si>
  <si>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</si>
  <si>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</si>
  <si>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</si>
  <si>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</si>
  <si>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</si>
  <si>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</si>
  <si>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</si>
  <si>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</si>
  <si>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</si>
  <si>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</si>
  <si>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</si>
  <si>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</si>
  <si>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</si>
  <si>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</si>
  <si>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</si>
  <si>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</si>
  <si>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</si>
  <si>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</si>
  <si>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</si>
  <si>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</si>
  <si>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</si>
  <si>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</si>
  <si>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</si>
  <si>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</si>
  <si>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</si>
  <si>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</si>
  <si>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</si>
  <si>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</si>
  <si>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</si>
  <si>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</si>
  <si>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</si>
  <si>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</si>
  <si>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</si>
  <si>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</si>
  <si>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</si>
  <si>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</si>
  <si>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</si>
  <si>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</si>
  <si>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</si>
  <si>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</si>
  <si>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</si>
  <si>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</si>
  <si>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</si>
  <si>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</si>
  <si>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</si>
  <si>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</si>
  <si>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</si>
  <si>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</si>
  <si>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</si>
  <si>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</si>
  <si>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</si>
  <si>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</si>
  <si>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</si>
  <si>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</si>
  <si>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</si>
  <si>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</si>
  <si>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</si>
  <si>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</si>
  <si>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</si>
  <si>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</si>
  <si>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</si>
  <si>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</si>
  <si>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</si>
  <si>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</si>
  <si>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</si>
  <si>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</si>
  <si>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</si>
  <si>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</si>
  <si>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</si>
  <si>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</si>
  <si>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</si>
  <si>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</si>
  <si>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</si>
  <si>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</si>
  <si>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</si>
  <si>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</si>
  <si>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</si>
  <si>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</si>
  <si>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</si>
  <si>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</si>
  <si>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</si>
  <si>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</si>
  <si>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</si>
  <si>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</si>
  <si>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</si>
  <si>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</si>
  <si>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</si>
  <si>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</si>
  <si>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</si>
  <si>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</si>
  <si>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</si>
  <si>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</si>
  <si>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</si>
  <si>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</si>
  <si>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</si>
  <si>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</si>
  <si>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</si>
  <si>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</si>
  <si>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</si>
  <si>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</si>
  <si>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</si>
  <si>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</si>
  <si>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</si>
  <si>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</si>
  <si>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</si>
  <si>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</si>
  <si>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</si>
  <si>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</si>
  <si>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</si>
  <si>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</si>
  <si>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</si>
  <si>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</si>
  <si>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</si>
  <si>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</si>
  <si>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</si>
  <si>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</si>
  <si>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</si>
  <si>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</si>
  <si>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</si>
  <si>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</si>
  <si>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</si>
  <si>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</si>
  <si>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</si>
  <si>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</si>
  <si>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</si>
  <si>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</si>
  <si>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</si>
  <si>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</si>
  <si>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</si>
  <si>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</si>
  <si>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</si>
  <si>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</si>
  <si>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</si>
  <si>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</si>
  <si>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</si>
  <si>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</si>
  <si>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</si>
  <si>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</si>
  <si>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</si>
  <si>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</si>
  <si>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</si>
  <si>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</si>
  <si>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</si>
  <si>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</si>
  <si>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</si>
  <si>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</si>
  <si>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</si>
  <si>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</si>
  <si>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</si>
  <si>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</si>
  <si>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</si>
  <si>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</si>
  <si>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</si>
  <si>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</si>
  <si>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</si>
  <si>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</si>
  <si>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</si>
  <si>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</si>
  <si>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</si>
  <si>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</si>
  <si>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</si>
  <si>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</si>
  <si>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</si>
  <si>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</si>
  <si>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</si>
  <si>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</si>
  <si>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</si>
  <si>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</si>
  <si>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</si>
  <si>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</si>
  <si>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</si>
  <si>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</si>
  <si>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</si>
  <si>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</si>
  <si>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</si>
  <si>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</si>
  <si>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</si>
  <si>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</si>
  <si>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</si>
  <si>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</si>
  <si>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</si>
  <si>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</si>
  <si>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</si>
  <si>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</si>
  <si>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</si>
  <si>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</si>
  <si>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</si>
  <si>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</si>
  <si>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</si>
  <si>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</si>
  <si>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</si>
  <si>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</si>
  <si>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</si>
  <si>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</si>
  <si>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</si>
  <si>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</si>
  <si>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</si>
  <si>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</si>
  <si>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</si>
  <si>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</si>
  <si>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</si>
  <si>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</si>
  <si>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</si>
  <si>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</si>
  <si>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</si>
  <si>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</si>
  <si>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</si>
  <si>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</si>
  <si>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</si>
  <si>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</si>
  <si>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</si>
  <si>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</si>
  <si>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</si>
  <si>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</si>
  <si>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</si>
  <si>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</si>
  <si>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</si>
  <si>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</si>
  <si>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</si>
  <si>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</si>
  <si>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</si>
  <si>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</si>
  <si>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</si>
  <si>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</si>
  <si>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</si>
  <si>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</si>
  <si>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</si>
  <si>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</si>
  <si>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</si>
  <si>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</si>
  <si>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</si>
  <si>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</si>
  <si>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</si>
  <si>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</si>
  <si>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</si>
  <si>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</si>
  <si>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</si>
  <si>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</si>
  <si>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</si>
  <si>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</si>
  <si>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</si>
  <si>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</si>
  <si>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</si>
  <si>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</si>
  <si>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</si>
  <si>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</si>
  <si>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</si>
  <si>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</si>
  <si>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</si>
  <si>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</si>
  <si>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</si>
  <si>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</si>
  <si>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</si>
  <si>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</si>
  <si>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</si>
  <si>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</si>
  <si>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</si>
  <si>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</si>
  <si>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</si>
  <si>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</si>
  <si>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</si>
  <si>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</si>
  <si>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</si>
  <si>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</si>
  <si>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</si>
  <si>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</si>
  <si>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</si>
  <si>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</si>
  <si>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</si>
  <si>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</si>
  <si>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</si>
  <si>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</si>
  <si>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</si>
  <si>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</si>
  <si>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</si>
  <si>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</si>
  <si>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</si>
  <si>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</si>
  <si>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</si>
  <si>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</si>
  <si>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</si>
  <si>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</si>
  <si>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</si>
  <si>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</si>
  <si>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</si>
  <si>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</si>
  <si>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</si>
  <si>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</si>
  <si>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</si>
  <si>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</si>
  <si>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</si>
  <si>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</si>
  <si>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</si>
  <si>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</si>
  <si>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</si>
  <si>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</si>
  <si>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</si>
  <si>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</si>
  <si>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</si>
  <si>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</si>
  <si>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</si>
  <si>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</si>
  <si>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</si>
  <si>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</si>
  <si>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</si>
  <si>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</si>
  <si>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</si>
  <si>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</si>
  <si>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</si>
  <si>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</si>
  <si>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</si>
  <si>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</si>
  <si>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</si>
  <si>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</si>
  <si>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</si>
  <si>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</si>
  <si>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</si>
  <si>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</si>
  <si>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</si>
  <si>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</si>
  <si>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</si>
  <si>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</si>
  <si>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</si>
  <si>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</si>
  <si>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</si>
  <si>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</si>
  <si>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</si>
  <si>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</si>
  <si>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</si>
  <si>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</si>
  <si>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</si>
  <si>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</si>
  <si>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</si>
  <si>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</si>
  <si>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</si>
  <si>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</si>
  <si>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</si>
  <si>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</si>
  <si>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</si>
  <si>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</si>
  <si>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</si>
  <si>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</si>
  <si>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</si>
  <si>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</si>
  <si>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</si>
  <si>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</si>
  <si>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</si>
  <si>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</si>
  <si>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</si>
  <si>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</si>
  <si>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</si>
  <si>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</si>
  <si>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</si>
  <si>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</si>
  <si>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</si>
  <si>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</si>
  <si>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</si>
  <si>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</si>
  <si>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</si>
  <si>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</si>
  <si>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</si>
  <si>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</si>
  <si>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</si>
  <si>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</si>
  <si>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</si>
  <si>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</si>
  <si>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</si>
  <si>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</si>
  <si>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</si>
  <si>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</si>
  <si>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</si>
  <si>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</si>
  <si>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</si>
  <si>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</si>
  <si>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</si>
  <si>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</si>
  <si>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</si>
  <si>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</si>
  <si>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</si>
  <si>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</si>
  <si>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</si>
  <si>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</si>
  <si>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</si>
  <si>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</si>
  <si>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</si>
  <si>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</si>
  <si>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</si>
  <si>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</si>
  <si>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</si>
  <si>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</si>
  <si>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</si>
  <si>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</si>
  <si>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</si>
  <si>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</si>
  <si>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</si>
  <si>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</si>
  <si>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</si>
  <si>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</si>
  <si>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</si>
  <si>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</si>
  <si>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</si>
  <si>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</si>
  <si>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</si>
  <si>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</si>
  <si>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</si>
  <si>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</si>
  <si>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</si>
  <si>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</si>
  <si>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</si>
  <si>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</si>
  <si>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</si>
  <si>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</si>
  <si>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</si>
  <si>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</si>
  <si>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</si>
  <si>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</si>
  <si>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</si>
  <si>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</si>
  <si>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</si>
  <si>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</si>
  <si>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</si>
  <si>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</si>
  <si>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</si>
  <si>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</si>
  <si>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</si>
  <si>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</si>
  <si>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</si>
  <si>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</si>
  <si>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</si>
  <si>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</si>
  <si>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</si>
  <si>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</si>
  <si>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</si>
  <si>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</si>
  <si>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</si>
  <si>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</si>
  <si>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</si>
  <si>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</si>
  <si>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</si>
  <si>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</si>
  <si>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</si>
  <si>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</si>
  <si>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</si>
  <si>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</si>
  <si>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</si>
  <si>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</si>
  <si>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</si>
  <si>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</si>
  <si>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</si>
  <si>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</si>
  <si>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</si>
  <si>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</si>
  <si>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</si>
  <si>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</si>
  <si>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</si>
  <si>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</si>
  <si>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</si>
  <si>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</si>
  <si>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</si>
  <si>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</si>
  <si>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</si>
  <si>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</si>
  <si>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</si>
  <si>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</si>
  <si>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</si>
  <si>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</si>
  <si>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</si>
  <si>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</si>
  <si>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</si>
  <si>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</si>
  <si>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</si>
  <si>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</si>
  <si>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</si>
  <si>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</si>
  <si>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</si>
  <si>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</si>
  <si>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</si>
  <si>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</si>
  <si>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</si>
  <si>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</si>
  <si>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</si>
  <si>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</si>
  <si>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</si>
  <si>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</si>
  <si>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</si>
  <si>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</si>
  <si>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</si>
  <si>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</si>
  <si>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</si>
  <si>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</si>
  <si>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</si>
  <si>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</si>
  <si>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</si>
  <si>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</si>
  <si>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</si>
  <si>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</si>
  <si>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</si>
  <si>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</si>
  <si>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</si>
  <si>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</si>
  <si>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</si>
  <si>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</si>
  <si>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</si>
  <si>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</si>
  <si>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</si>
  <si>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</si>
  <si>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</si>
  <si>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</si>
  <si>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</si>
  <si>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</si>
  <si>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</si>
  <si>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</si>
  <si>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</si>
  <si>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</si>
  <si>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</si>
  <si>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</si>
  <si>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</si>
  <si>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</si>
  <si>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</si>
  <si>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</si>
  <si>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</si>
  <si>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</si>
  <si>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</si>
  <si>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</si>
  <si>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</si>
  <si>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</si>
  <si>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</si>
  <si>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</si>
  <si>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</si>
  <si>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</si>
  <si>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</si>
  <si>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</si>
  <si>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</si>
  <si>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</si>
  <si>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</si>
  <si>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</si>
  <si>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</si>
  <si>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</si>
  <si>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</si>
  <si>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</si>
  <si>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</si>
  <si>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</si>
  <si>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</si>
  <si>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</si>
  <si>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</si>
  <si>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</si>
  <si>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</si>
  <si>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</si>
  <si>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</si>
  <si>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</si>
  <si>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</si>
  <si>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</si>
  <si>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</si>
  <si>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</si>
  <si>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</si>
  <si>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</si>
  <si>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</si>
  <si>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</si>
  <si>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</si>
  <si>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</si>
  <si>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</si>
  <si>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</si>
  <si>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</si>
  <si>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</si>
  <si>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</si>
  <si>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</si>
  <si>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</si>
  <si>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</si>
  <si>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</si>
  <si>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</si>
  <si>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</si>
  <si>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</si>
  <si>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</si>
  <si>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</si>
  <si>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</si>
  <si>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</si>
  <si>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</si>
  <si>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</si>
  <si>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</si>
  <si>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</si>
  <si>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</si>
  <si>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</si>
  <si>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</si>
  <si>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</si>
  <si>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</si>
  <si>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</si>
  <si>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</si>
  <si>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</si>
  <si>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</si>
  <si>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</si>
  <si>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</si>
  <si>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</si>
  <si>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</si>
  <si>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</si>
  <si>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</si>
  <si>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</si>
  <si>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</si>
  <si>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</si>
  <si>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</si>
  <si>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</si>
  <si>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</si>
  <si>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</si>
  <si>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</si>
  <si>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</si>
  <si>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</si>
  <si>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</si>
  <si>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</si>
  <si>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</si>
  <si>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</si>
  <si>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</si>
  <si>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</si>
  <si>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</si>
  <si>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</si>
  <si>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</si>
  <si>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</si>
  <si>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</si>
  <si>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</si>
  <si>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</si>
  <si>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</si>
  <si>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</si>
  <si>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</si>
  <si>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</si>
  <si>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</si>
  <si>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</si>
  <si>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</si>
  <si>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</si>
  <si>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</si>
  <si>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</si>
  <si>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</si>
  <si>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</si>
  <si>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</si>
  <si>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</si>
  <si>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</si>
  <si>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</si>
  <si>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</si>
  <si>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</si>
  <si>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</si>
  <si>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</si>
  <si>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</si>
  <si>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</si>
  <si>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</si>
  <si>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</si>
  <si>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</si>
  <si>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</si>
  <si>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</si>
  <si>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</si>
  <si>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</si>
  <si>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</si>
  <si>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</si>
  <si>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</si>
  <si>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</si>
  <si>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</si>
  <si>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</si>
  <si>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</si>
  <si>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</si>
  <si>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</si>
  <si>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</si>
  <si>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</si>
  <si>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</si>
  <si>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</si>
  <si>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</si>
  <si>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</si>
  <si>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</si>
  <si>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</si>
  <si>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</si>
  <si>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</si>
  <si>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</si>
  <si>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</si>
  <si>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</si>
  <si>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</si>
  <si>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</si>
  <si>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</si>
  <si>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</si>
  <si>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</si>
  <si>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</si>
  <si>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</si>
  <si>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</si>
  <si>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</si>
  <si>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</si>
  <si>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</si>
  <si>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</si>
  <si>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</si>
  <si>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</si>
  <si>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</si>
  <si>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</si>
  <si>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</si>
  <si>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</si>
  <si>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</si>
  <si>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</si>
  <si>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</si>
  <si>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</si>
  <si>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</si>
  <si>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</si>
  <si>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</si>
  <si>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</si>
  <si>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</si>
  <si>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</si>
  <si>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</si>
  <si>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</si>
  <si>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</si>
  <si>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</si>
  <si>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</si>
  <si>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</si>
  <si>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</si>
  <si>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</si>
  <si>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</si>
  <si>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</si>
  <si>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</si>
  <si>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</si>
  <si>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</si>
  <si>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</si>
  <si>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</si>
  <si>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</si>
  <si>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</si>
  <si>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</si>
  <si>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</si>
  <si>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</si>
  <si>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</si>
  <si>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</si>
  <si>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</si>
  <si>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</si>
  <si>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</si>
  <si>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</si>
  <si>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</si>
  <si>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</si>
  <si>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</si>
  <si>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</si>
  <si>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</si>
  <si>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</si>
  <si>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</si>
  <si>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</si>
  <si>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</si>
  <si>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</si>
  <si>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</si>
  <si>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</si>
  <si>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</si>
  <si>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</si>
  <si>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</si>
  <si>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</si>
  <si>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</si>
  <si>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</si>
  <si>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</si>
  <si>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</si>
  <si>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</si>
  <si>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</si>
  <si>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</si>
  <si>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</si>
  <si>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</si>
  <si>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</si>
  <si>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</si>
  <si>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</si>
  <si>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</si>
  <si>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</si>
  <si>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</si>
  <si>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</si>
  <si>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</si>
  <si>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</si>
  <si>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</si>
  <si>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</si>
  <si>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</si>
  <si>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</si>
  <si>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</si>
  <si>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</si>
  <si>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</si>
  <si>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</si>
  <si>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</si>
  <si>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</si>
  <si>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</si>
  <si>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</si>
  <si>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</si>
  <si>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</si>
  <si>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</si>
  <si>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</si>
  <si>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</si>
  <si>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</si>
  <si>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</si>
  <si>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</si>
  <si>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</si>
  <si>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</si>
  <si>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</si>
  <si>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</si>
  <si>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</si>
  <si>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</si>
  <si>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</si>
  <si>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</si>
  <si>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</si>
  <si>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</si>
  <si>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</si>
  <si>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</si>
  <si>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</si>
  <si>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</si>
  <si>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</si>
  <si>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</si>
  <si>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</si>
  <si>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</si>
  <si>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</si>
  <si>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</si>
  <si>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</si>
  <si>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</si>
  <si>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</si>
  <si>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</si>
  <si>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</si>
  <si>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</si>
  <si>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</si>
  <si>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</si>
  <si>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</si>
  <si>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</si>
  <si>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</si>
  <si>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</si>
  <si>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</si>
  <si>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</si>
  <si>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</si>
  <si>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</si>
  <si>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</si>
  <si>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</si>
  <si>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</si>
  <si>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</si>
  <si>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</si>
  <si>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</si>
  <si>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</si>
  <si>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</si>
  <si>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</si>
  <si>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</si>
  <si>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</si>
  <si>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</si>
  <si>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</si>
  <si>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</si>
  <si>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</si>
  <si>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</si>
  <si>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</si>
  <si>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</si>
  <si>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</si>
  <si>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</si>
  <si>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</si>
  <si>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</si>
  <si>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</si>
  <si>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</si>
  <si>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</si>
  <si>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</si>
  <si>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</si>
  <si>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</si>
  <si>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</si>
  <si>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</si>
  <si>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</si>
  <si>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</si>
  <si>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</si>
  <si>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</si>
  <si>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</si>
  <si>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</si>
  <si>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</si>
  <si>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</si>
  <si>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</si>
  <si>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</si>
  <si>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</si>
  <si>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</si>
  <si>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</si>
  <si>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</si>
  <si>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</si>
  <si>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</si>
  <si>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</si>
  <si>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</si>
  <si>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</si>
  <si>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</si>
  <si>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</si>
  <si>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</si>
  <si>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</si>
  <si>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</si>
  <si>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</si>
  <si>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</si>
  <si>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</si>
  <si>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</si>
  <si>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</si>
  <si>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</si>
  <si>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</si>
  <si>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</si>
  <si>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</si>
  <si>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</si>
  <si>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</si>
  <si>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</si>
  <si>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</si>
  <si>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</si>
  <si>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</si>
  <si>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</si>
  <si>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</si>
  <si>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</si>
  <si>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</si>
  <si>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</si>
  <si>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</si>
  <si>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</si>
  <si>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</si>
  <si>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</si>
  <si>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</si>
  <si>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</si>
  <si>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</si>
  <si>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</si>
  <si>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</si>
  <si>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</si>
  <si>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</si>
  <si>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</si>
  <si>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</si>
  <si>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</si>
  <si>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</si>
  <si>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</si>
  <si>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</si>
  <si>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</si>
  <si>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</si>
  <si>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</si>
  <si>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</si>
  <si>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</si>
  <si>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</si>
  <si>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</si>
  <si>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</si>
  <si>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</si>
  <si>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</si>
  <si>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</si>
  <si>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</si>
  <si>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</si>
  <si>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</si>
  <si>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</si>
  <si>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</si>
  <si>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</si>
  <si>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</si>
  <si>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</si>
  <si>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</si>
  <si>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</si>
  <si>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</si>
  <si>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</si>
  <si>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</si>
  <si>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</si>
  <si>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</si>
  <si>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</si>
  <si>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</si>
  <si>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</si>
  <si>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</si>
  <si>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</si>
  <si>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</si>
  <si>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</si>
  <si>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</si>
  <si>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</si>
  <si>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</si>
  <si>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</si>
  <si>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</si>
  <si>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</si>
  <si>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</si>
  <si>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</si>
  <si>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</si>
  <si>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</si>
  <si>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</si>
  <si>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</si>
  <si>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</si>
  <si>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</si>
  <si>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</si>
  <si>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</si>
  <si>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</si>
  <si>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</si>
  <si>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</si>
  <si>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</si>
  <si>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</si>
  <si>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</si>
  <si>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</si>
  <si>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</si>
  <si>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</si>
  <si>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</si>
  <si>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</si>
  <si>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</si>
  <si>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</si>
  <si>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</si>
  <si>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</si>
  <si>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</si>
  <si>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</si>
  <si>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</si>
  <si>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</si>
  <si>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</si>
  <si>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</si>
  <si>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</si>
  <si>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</si>
  <si>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</si>
  <si>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</si>
  <si>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</si>
  <si>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</si>
  <si>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</si>
  <si>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</si>
  <si>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</si>
  <si>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</si>
  <si>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</si>
  <si>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</si>
  <si>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</si>
  <si>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</si>
  <si>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</si>
  <si>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</si>
  <si>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</si>
  <si>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</si>
  <si>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</si>
  <si>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</si>
  <si>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</si>
  <si>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</si>
  <si>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</si>
  <si>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</si>
  <si>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</si>
  <si>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</si>
  <si>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</si>
  <si>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</si>
  <si>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</si>
  <si>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</si>
  <si>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</si>
  <si>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</si>
  <si>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</si>
  <si>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</si>
  <si>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</si>
  <si>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</si>
  <si>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</si>
  <si>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</si>
  <si>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</si>
  <si>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</si>
  <si>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</si>
  <si>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</si>
  <si>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</si>
  <si>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</si>
  <si>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</si>
  <si>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</si>
  <si>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</si>
  <si>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</si>
  <si>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</si>
  <si>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</si>
  <si>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</si>
  <si>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</si>
  <si>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</si>
  <si>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</si>
  <si>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</si>
  <si>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</si>
  <si>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</si>
  <si>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</si>
  <si>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</si>
  <si>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</si>
  <si>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</si>
  <si>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</si>
  <si>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</si>
  <si>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</si>
  <si>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</si>
  <si>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</si>
  <si>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</si>
  <si>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</si>
  <si>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</si>
  <si>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</si>
  <si>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</si>
  <si>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</si>
  <si>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</si>
  <si>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</si>
  <si>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</si>
  <si>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</si>
  <si>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</si>
  <si>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</si>
  <si>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</si>
  <si>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</si>
  <si>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</si>
  <si>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</si>
  <si>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</si>
  <si>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</si>
  <si>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</si>
  <si>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</si>
  <si>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</si>
  <si>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</si>
  <si>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</si>
  <si>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</si>
  <si>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</si>
  <si>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</si>
  <si>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</si>
  <si>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</si>
  <si>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</si>
  <si>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</si>
  <si>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</si>
  <si>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</si>
  <si>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</si>
  <si>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</si>
  <si>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</si>
  <si>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</si>
  <si>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</si>
  <si>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</si>
  <si>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</si>
  <si>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</si>
  <si>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</si>
  <si>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</si>
  <si>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</si>
  <si>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</si>
  <si>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</si>
  <si>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</si>
  <si>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</si>
  <si>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</si>
  <si>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</si>
  <si>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</si>
  <si>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</si>
  <si>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</si>
  <si>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</si>
  <si>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</si>
  <si>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</si>
  <si>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</si>
  <si>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</si>
  <si>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</si>
  <si>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</si>
  <si>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</si>
  <si>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</si>
  <si>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</si>
  <si>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</si>
  <si>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</si>
  <si>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</si>
  <si>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</si>
  <si>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</si>
  <si>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</si>
  <si>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</si>
  <si>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</si>
  <si>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</si>
  <si>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</si>
  <si>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</si>
  <si>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</si>
  <si>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</si>
  <si>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</si>
  <si>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</si>
  <si>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</si>
  <si>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</si>
  <si>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</si>
  <si>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</si>
  <si>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</si>
  <si>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</si>
  <si>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</si>
  <si>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</si>
  <si>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</si>
  <si>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</si>
  <si>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</si>
  <si>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</si>
  <si>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</si>
  <si>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</si>
  <si>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</si>
  <si>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</si>
  <si>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</si>
  <si>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</si>
  <si>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</si>
  <si>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</si>
  <si>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</si>
  <si>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</si>
  <si>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</si>
  <si>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</si>
  <si>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</si>
  <si>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</si>
  <si>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</si>
  <si>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</si>
  <si>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</si>
  <si>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</si>
  <si>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</si>
  <si>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</si>
  <si>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</si>
  <si>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</si>
  <si>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</si>
  <si>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</si>
  <si>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</si>
  <si>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</si>
  <si>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</si>
  <si>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</si>
  <si>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</si>
  <si>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</si>
  <si>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</si>
  <si>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</si>
  <si>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</si>
  <si>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</si>
  <si>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</si>
  <si>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</si>
  <si>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</si>
  <si>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</si>
  <si>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</si>
  <si>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</si>
  <si>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</si>
  <si>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</si>
  <si>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</si>
  <si>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</si>
  <si>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</si>
  <si>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</si>
  <si>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</si>
  <si>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</si>
  <si>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</si>
  <si>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</si>
  <si>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</si>
  <si>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</si>
  <si>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</si>
  <si>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</si>
  <si>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</si>
  <si>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</si>
  <si>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</si>
  <si>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</si>
  <si>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</si>
  <si>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</si>
  <si>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</si>
  <si>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</si>
  <si>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</si>
  <si>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</si>
  <si>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</si>
  <si>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</si>
  <si>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</si>
  <si>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</si>
  <si>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</si>
  <si>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</si>
  <si>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</si>
  <si>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</si>
  <si>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</si>
  <si>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</si>
  <si>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</si>
  <si>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</si>
  <si>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</si>
  <si>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</si>
  <si>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</si>
  <si>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</si>
  <si>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</si>
  <si>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</si>
  <si>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</si>
  <si>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</si>
  <si>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</si>
  <si>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</si>
  <si>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</si>
  <si>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</si>
  <si>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</si>
  <si>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</si>
  <si>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</si>
  <si>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</si>
  <si>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</si>
  <si>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</si>
  <si>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</si>
  <si>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</si>
  <si>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</si>
  <si>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</si>
  <si>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</si>
  <si>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</si>
  <si>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</si>
  <si>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</si>
  <si>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</si>
  <si>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</si>
  <si>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</si>
  <si>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</si>
  <si>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</si>
  <si>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</si>
  <si>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</si>
  <si>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</si>
  <si>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</si>
  <si>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</si>
  <si>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</si>
  <si>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</si>
  <si>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</si>
  <si>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</si>
  <si>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</si>
  <si>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</si>
  <si>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</si>
  <si>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</si>
  <si>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</si>
  <si>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</si>
  <si>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</si>
  <si>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</si>
  <si>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</si>
  <si>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</si>
  <si>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</si>
  <si>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</si>
  <si>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</si>
  <si>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</si>
  <si>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</si>
  <si>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</si>
  <si>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</si>
  <si>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</si>
  <si>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</si>
  <si>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</si>
  <si>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</si>
  <si>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</si>
  <si>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</si>
  <si>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</si>
  <si>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</si>
  <si>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</si>
  <si>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</si>
  <si>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</si>
  <si>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</si>
  <si>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</si>
  <si>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</si>
  <si>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</si>
  <si>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</si>
  <si>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</si>
  <si>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</si>
  <si>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</si>
  <si>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</si>
  <si>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</si>
  <si>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</si>
  <si>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</si>
  <si>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</si>
  <si>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</si>
  <si>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</si>
  <si>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</si>
  <si>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</si>
  <si>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</si>
  <si>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</si>
  <si>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</si>
  <si>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</si>
  <si>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</si>
  <si>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</si>
  <si>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</si>
  <si>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</si>
  <si>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</si>
  <si>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</si>
  <si>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</si>
  <si>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</si>
  <si>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</si>
  <si>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</si>
  <si>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</si>
  <si>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</si>
  <si>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</si>
  <si>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</si>
  <si>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</si>
  <si>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</si>
  <si>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</si>
  <si>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</si>
  <si>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</si>
  <si>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</si>
  <si>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</si>
  <si>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</si>
  <si>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</si>
  <si>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</si>
  <si>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</si>
  <si>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</si>
  <si>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</si>
  <si>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</si>
  <si>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</si>
  <si>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</si>
  <si>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</si>
  <si>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</si>
  <si>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</si>
  <si>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</si>
  <si>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</si>
  <si>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</si>
  <si>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</si>
  <si>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</si>
  <si>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</si>
  <si>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</si>
  <si>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</si>
  <si>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</si>
  <si>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</si>
  <si>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</si>
  <si>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</si>
  <si>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</si>
  <si>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</si>
  <si>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</si>
  <si>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</si>
  <si>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</si>
  <si>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</si>
  <si>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</si>
  <si>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</si>
  <si>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</si>
  <si>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</si>
  <si>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</si>
  <si>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</si>
  <si>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</si>
  <si>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</si>
  <si>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</si>
  <si>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</si>
  <si>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</si>
  <si>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</si>
  <si>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</si>
  <si>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</si>
  <si>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</si>
  <si>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</si>
  <si>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</si>
  <si>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</si>
  <si>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</si>
  <si>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</si>
  <si>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</si>
  <si>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</si>
  <si>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</si>
  <si>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</si>
  <si>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</si>
  <si>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</si>
  <si>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</si>
  <si>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</si>
  <si>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</si>
  <si>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</si>
  <si>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</si>
  <si>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</si>
  <si>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</si>
  <si>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</si>
  <si>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</si>
  <si>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</si>
  <si>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</si>
  <si>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</si>
  <si>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</si>
  <si>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</si>
  <si>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</si>
  <si>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</si>
  <si>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</si>
  <si>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</si>
  <si>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</si>
  <si>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</si>
  <si>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</si>
  <si>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</si>
  <si>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</si>
  <si>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</si>
  <si>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</si>
  <si>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</si>
  <si>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</si>
  <si>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</si>
  <si>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</si>
  <si>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</si>
  <si>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</si>
  <si>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</si>
  <si>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</si>
  <si>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</si>
  <si>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</si>
  <si>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</si>
  <si>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</si>
  <si>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</si>
  <si>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</si>
  <si>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</si>
  <si>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</si>
  <si>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</si>
  <si>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</si>
  <si>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</si>
  <si>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</si>
  <si>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</si>
  <si>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</si>
  <si>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</si>
  <si>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</si>
  <si>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</si>
  <si>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</si>
  <si>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</si>
  <si>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</si>
  <si>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</si>
  <si>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</si>
  <si>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</si>
  <si>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</si>
  <si>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</si>
  <si>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</si>
  <si>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</si>
  <si>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</si>
  <si>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</si>
  <si>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</si>
  <si>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</si>
  <si>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</si>
  <si>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</si>
  <si>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</si>
  <si>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</si>
  <si>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</si>
  <si>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</si>
  <si>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</si>
  <si>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</si>
  <si>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</si>
  <si>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</si>
  <si>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</si>
  <si>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</si>
  <si>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</si>
  <si>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</si>
  <si>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</si>
  <si>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</si>
  <si>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</si>
  <si>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</si>
  <si>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</si>
  <si>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</si>
  <si>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</si>
  <si>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</si>
  <si>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</si>
  <si>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</si>
  <si>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</si>
  <si>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</si>
  <si>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</si>
  <si>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</si>
  <si>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</si>
  <si>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</si>
  <si>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</si>
  <si>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</si>
  <si>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</si>
  <si>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</si>
  <si>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</si>
  <si>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</si>
  <si>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</si>
  <si>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</si>
  <si>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</si>
  <si>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</si>
  <si>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</si>
  <si>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</si>
  <si>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</si>
  <si>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</si>
  <si>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</si>
  <si>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</si>
  <si>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</si>
  <si>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</si>
  <si>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</si>
  <si>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</si>
  <si>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</si>
  <si>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</si>
  <si>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</si>
  <si>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</si>
  <si>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</si>
  <si>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</si>
  <si>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</si>
  <si>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</si>
  <si>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</si>
  <si>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</si>
  <si>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</si>
  <si>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</si>
  <si>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</si>
  <si>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</si>
  <si>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</si>
  <si>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</si>
  <si>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</si>
  <si>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</si>
  <si>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</si>
  <si>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</si>
  <si>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</si>
  <si>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</si>
  <si>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</si>
  <si>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</si>
  <si>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</si>
  <si>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</si>
  <si>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</si>
  <si>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</si>
  <si>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</si>
  <si>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</si>
  <si>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</si>
  <si>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</si>
  <si>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</si>
  <si>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</si>
  <si>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</si>
  <si>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</si>
  <si>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</si>
  <si>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</si>
  <si>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</si>
  <si>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</si>
  <si>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</si>
  <si>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</si>
  <si>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</si>
  <si>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</si>
  <si>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</si>
  <si>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</si>
  <si>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</si>
  <si>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</si>
  <si>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</si>
  <si>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</si>
  <si>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</si>
  <si>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</si>
  <si>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</si>
  <si>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</si>
  <si>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</si>
  <si>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</si>
  <si>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</si>
  <si>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</si>
  <si>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</si>
  <si>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</si>
  <si>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</si>
  <si>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</si>
  <si>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</si>
  <si>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</si>
  <si>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</si>
  <si>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</si>
  <si>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</si>
  <si>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</si>
  <si>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</si>
  <si>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</si>
  <si>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</si>
  <si>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</si>
  <si>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</si>
  <si>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</si>
  <si>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</si>
  <si>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</si>
  <si>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</si>
  <si>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</si>
  <si>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</si>
  <si>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</si>
  <si>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</si>
  <si>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</si>
  <si>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</si>
  <si>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</si>
  <si>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</si>
  <si>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</si>
  <si>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</si>
  <si>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</si>
  <si>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</si>
  <si>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</si>
  <si>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</si>
  <si>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</si>
  <si>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</si>
  <si>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</si>
  <si>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</si>
  <si>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</si>
  <si>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</si>
  <si>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</si>
  <si>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</si>
  <si>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</si>
  <si>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</si>
  <si>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</si>
  <si>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</si>
  <si>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</si>
  <si>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</si>
  <si>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</si>
  <si>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</si>
  <si>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</si>
  <si>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</si>
  <si>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</si>
  <si>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</si>
  <si>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</si>
  <si>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</si>
  <si>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</si>
  <si>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</si>
  <si>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</si>
  <si>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</si>
  <si>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</si>
  <si>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</si>
  <si>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</si>
  <si>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</si>
  <si>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</si>
  <si>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</si>
  <si>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</si>
  <si>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</si>
  <si>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</si>
  <si>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</si>
  <si>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</si>
  <si>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</si>
  <si>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</si>
  <si>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</si>
  <si>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</si>
  <si>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</si>
  <si>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</si>
  <si>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</si>
  <si>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</si>
  <si>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</si>
  <si>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</si>
  <si>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</si>
  <si>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</si>
  <si>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</si>
  <si>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</si>
  <si>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</si>
  <si>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</si>
  <si>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</si>
  <si>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</si>
  <si>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</si>
  <si>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</si>
  <si>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</si>
  <si>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</si>
  <si>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</si>
  <si>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</si>
  <si>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</si>
  <si>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</si>
  <si>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</si>
  <si>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</si>
  <si>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</si>
  <si>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</si>
  <si>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</si>
  <si>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</si>
  <si>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</si>
  <si>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</si>
  <si>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</si>
  <si>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</si>
  <si>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</si>
  <si>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</si>
  <si>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</si>
  <si>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</si>
  <si>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</si>
  <si>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</si>
  <si>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</si>
  <si>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</si>
  <si>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</si>
  <si>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</si>
  <si>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</si>
  <si>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</si>
  <si>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</si>
  <si>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</si>
  <si>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</si>
  <si>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</si>
  <si>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</si>
  <si>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</si>
  <si>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</si>
  <si>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</si>
  <si>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</si>
  <si>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</si>
  <si>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</si>
  <si>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</si>
  <si>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</si>
  <si>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</si>
  <si>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</si>
  <si>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</si>
  <si>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</si>
  <si>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</si>
  <si>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</si>
  <si>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</si>
  <si>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</si>
  <si>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</si>
  <si>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</si>
  <si>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</si>
  <si>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</si>
  <si>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</si>
  <si>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</si>
  <si>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</si>
  <si>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</si>
  <si>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</si>
  <si>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</si>
  <si>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</si>
  <si>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</si>
  <si>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</si>
  <si>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</si>
  <si>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</si>
  <si>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</si>
  <si>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</si>
  <si>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</si>
  <si>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</si>
  <si>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</si>
  <si>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</si>
  <si>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</si>
  <si>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</si>
  <si>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</si>
  <si>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</si>
  <si>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</si>
  <si>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</si>
  <si>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</si>
  <si>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</si>
  <si>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</si>
  <si>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</si>
  <si>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</si>
  <si>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</si>
  <si>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</si>
  <si>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</si>
  <si>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</si>
  <si>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</si>
  <si>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</si>
  <si>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</si>
  <si>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</si>
  <si>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</si>
  <si>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</si>
  <si>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</si>
  <si>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</si>
  <si>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</si>
  <si>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</si>
  <si>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</si>
  <si>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</si>
  <si>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</si>
  <si>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</si>
  <si>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</si>
  <si>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</si>
  <si>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</si>
  <si>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</si>
  <si>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</si>
  <si>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</si>
  <si>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</si>
  <si>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</si>
  <si>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</si>
  <si>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</si>
  <si>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</si>
  <si>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</si>
  <si>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</si>
  <si>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</si>
  <si>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</si>
  <si>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</si>
  <si>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</si>
  <si>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</si>
  <si>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</si>
  <si>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</si>
  <si>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</si>
  <si>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</si>
  <si>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</si>
  <si>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</si>
  <si>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</si>
  <si>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</si>
  <si>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</si>
  <si>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</si>
  <si>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</si>
  <si>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</si>
  <si>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</si>
  <si>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</si>
  <si>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</si>
  <si>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</si>
  <si>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</si>
  <si>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</si>
  <si>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</si>
  <si>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</si>
  <si>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</si>
  <si>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</si>
  <si>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</si>
  <si>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</si>
  <si>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</si>
  <si>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</si>
  <si>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</si>
  <si>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</si>
  <si>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</si>
  <si>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</si>
  <si>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</si>
  <si>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</si>
  <si>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</si>
  <si>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</si>
  <si>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</si>
  <si>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</si>
  <si>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</si>
  <si>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</si>
  <si>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</si>
  <si>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</si>
  <si>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</si>
  <si>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</si>
  <si>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</si>
  <si>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</si>
  <si>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</si>
  <si>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</si>
  <si>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</si>
  <si>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</si>
  <si>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</si>
  <si>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</si>
  <si>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</si>
  <si>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</si>
  <si>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</si>
  <si>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</si>
  <si>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</si>
  <si>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</si>
  <si>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</si>
  <si>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</si>
  <si>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</si>
  <si>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</si>
  <si>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</si>
  <si>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</si>
  <si>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</si>
  <si>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</si>
  <si>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</si>
  <si>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</si>
  <si>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</si>
  <si>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</si>
  <si>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</si>
  <si>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</si>
  <si>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</si>
  <si>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</si>
  <si>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</si>
  <si>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</si>
  <si>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</si>
  <si>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</si>
  <si>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</si>
  <si>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</si>
  <si>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</si>
  <si>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</si>
  <si>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</si>
  <si>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</si>
  <si>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</si>
  <si>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</si>
  <si>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</si>
  <si>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</si>
  <si>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</si>
  <si>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</si>
  <si>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</si>
  <si>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</si>
  <si>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</si>
  <si>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</si>
  <si>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</si>
  <si>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</si>
  <si>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</si>
  <si>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</si>
  <si>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</si>
  <si>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</si>
  <si>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</si>
  <si>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</si>
  <si>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</si>
  <si>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</si>
  <si>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</si>
  <si>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</si>
  <si>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</si>
  <si>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</si>
  <si>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</si>
  <si>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</si>
  <si>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</si>
  <si>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</si>
  <si>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</si>
  <si>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</si>
  <si>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</si>
  <si>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</si>
  <si>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</si>
  <si>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</si>
  <si>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</si>
  <si>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</si>
  <si>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</si>
  <si>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</si>
  <si>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</si>
  <si>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</si>
  <si>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</si>
  <si>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</si>
  <si>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</si>
  <si>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</si>
  <si>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</si>
  <si>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</si>
  <si>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</si>
  <si>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</si>
  <si>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</si>
  <si>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</si>
  <si>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</si>
  <si>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</si>
  <si>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</si>
  <si>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</si>
  <si>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</si>
  <si>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</si>
  <si>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</si>
  <si>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</si>
  <si>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</si>
  <si>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</si>
  <si>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</si>
  <si>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</si>
  <si>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</si>
  <si>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</si>
  <si>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</si>
  <si>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</si>
  <si>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</si>
  <si>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</si>
  <si>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</si>
  <si>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</si>
  <si>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</si>
  <si>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</si>
  <si>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</si>
  <si>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</si>
  <si>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</si>
  <si>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</si>
  <si>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</si>
  <si>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</si>
  <si>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</si>
  <si>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</si>
  <si>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</si>
  <si>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</si>
  <si>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</si>
  <si>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</si>
  <si>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</si>
  <si>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</si>
  <si>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66-26-2020-113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</si>
  <si>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</si>
  <si>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2021-66-10001581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</si>
</sst>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66" zoomScaleNormal="66"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5" t="s">
        <v>2653</v>
      </c>
      <c r="D2" s="216"/>
      <c r="E2" s="216"/>
      <c r="F2" s="216"/>
      <c r="G2" s="216"/>
      <c r="H2" s="216"/>
      <c r="I2" s="216"/>
      <c r="J2" s="216"/>
      <c r="K2" s="216"/>
      <c r="L2" s="236" t="s">
        <v>2640</v>
      </c>
      <c r="M2" s="236"/>
      <c r="N2" s="241" t="s">
        <v>2641</v>
      </c>
      <c r="O2" s="242"/>
    </row>
    <row r="3" spans="1:20" ht="33" customHeight="1" x14ac:dyDescent="0.3">
      <c r="A3" s="9"/>
      <c r="B3" s="8"/>
      <c r="C3" s="217"/>
      <c r="D3" s="218"/>
      <c r="E3" s="218"/>
      <c r="F3" s="218"/>
      <c r="G3" s="218"/>
      <c r="H3" s="218"/>
      <c r="I3" s="218"/>
      <c r="J3" s="218"/>
      <c r="K3" s="218"/>
      <c r="L3" s="243" t="s">
        <v>1</v>
      </c>
      <c r="M3" s="243"/>
      <c r="N3" s="243" t="s">
        <v>2642</v>
      </c>
      <c r="O3" s="245"/>
    </row>
    <row r="4" spans="1:20" ht="24.75" customHeight="1" thickBot="1" x14ac:dyDescent="0.35">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237" t="str">
        <f>HYPERLINK("#MI_Oferente_Singular!A114","CAPACIDAD RESIDUAL")</f>
        <v>CAPACIDAD RESIDUAL</v>
      </c>
      <c r="F8" s="238"/>
      <c r="G8" s="239"/>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237" t="str">
        <f>HYPERLINK("#MI_Oferente_Singular!A162","TALENTO HUMANO")</f>
        <v>TALENTO HUMANO</v>
      </c>
      <c r="F9" s="238"/>
      <c r="G9" s="239"/>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237" t="str">
        <f>HYPERLINK("#MI_Oferente_Singular!F162","INFRAESTRUCTURA")</f>
        <v>INFRAESTRUCTURA</v>
      </c>
      <c r="F10" s="238"/>
      <c r="G10" s="239"/>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396</v>
      </c>
      <c r="I15" s="32" t="s">
        <v>2624</v>
      </c>
      <c r="J15" s="107" t="s">
        <v>2626</v>
      </c>
      <c r="L15" s="221" t="s">
        <v>8</v>
      </c>
      <c r="M15" s="221"/>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1" t="s">
        <v>21</v>
      </c>
      <c r="B17" s="202"/>
      <c r="C17" s="202"/>
      <c r="D17" s="202"/>
      <c r="E17" s="202"/>
      <c r="F17" s="202"/>
      <c r="G17" s="202"/>
      <c r="H17" s="201" t="s">
        <v>12</v>
      </c>
      <c r="I17" s="202"/>
      <c r="J17" s="202"/>
      <c r="K17" s="202"/>
      <c r="L17" s="202"/>
      <c r="M17" s="202"/>
      <c r="N17" s="202"/>
      <c r="O17" s="203"/>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0"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240"/>
      <c r="I20" s="138" t="s">
        <v>396</v>
      </c>
      <c r="J20" s="139" t="s">
        <v>881</v>
      </c>
      <c r="K20" s="140">
        <v>565645250</v>
      </c>
      <c r="L20" s="141"/>
      <c r="M20" s="141">
        <v>44561</v>
      </c>
      <c r="N20" s="125">
        <f>+(M20-L20)/30</f>
        <v>1485.3666666666666</v>
      </c>
      <c r="O20" s="128"/>
      <c r="U20" s="124"/>
      <c r="V20" s="104">
        <f ca="1">NOW()</f>
        <v>44194.657315509263</v>
      </c>
      <c r="W20" s="104">
        <f ca="1">NOW()</f>
        <v>44194.657315509263</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8" t="s">
        <v>2</v>
      </c>
      <c r="C37" s="208"/>
      <c r="D37" s="208"/>
      <c r="E37" s="208"/>
      <c r="F37" s="208"/>
      <c r="G37" s="5"/>
      <c r="H37" s="119"/>
      <c r="I37" s="120"/>
      <c r="J37" s="120"/>
      <c r="K37" s="120"/>
      <c r="L37" s="120"/>
      <c r="M37" s="120"/>
      <c r="N37" s="120"/>
      <c r="O37" s="121"/>
    </row>
    <row r="38" spans="1:16" ht="21" customHeight="1" x14ac:dyDescent="0.3">
      <c r="A38" s="9"/>
      <c r="B38" s="235" t="str">
        <f>VLOOKUP(B20,EAS!A2:B1439,2,0)</f>
        <v>CORPORACIÓN IMAGINA TU MUNDO</v>
      </c>
      <c r="C38" s="235"/>
      <c r="D38" s="235"/>
      <c r="E38" s="235"/>
      <c r="F38" s="235"/>
      <c r="G38" s="5"/>
      <c r="H38" s="122"/>
      <c r="I38" s="244" t="s">
        <v>7</v>
      </c>
      <c r="J38" s="244"/>
      <c r="K38" s="244"/>
      <c r="L38" s="244"/>
      <c r="M38" s="244"/>
      <c r="N38" s="244"/>
      <c r="O38" s="123"/>
    </row>
    <row r="39" spans="1:16" ht="42.9" customHeight="1" thickBot="1" x14ac:dyDescent="0.35">
      <c r="A39" s="10"/>
      <c r="B39" s="11"/>
      <c r="C39" s="11"/>
      <c r="D39" s="11"/>
      <c r="E39" s="11"/>
      <c r="F39" s="11"/>
      <c r="G39" s="11"/>
      <c r="H39" s="10"/>
      <c r="I39" s="230" t="s">
        <v>2716</v>
      </c>
      <c r="J39" s="230"/>
      <c r="K39" s="230"/>
      <c r="L39" s="230"/>
      <c r="M39" s="230"/>
      <c r="N39" s="230"/>
      <c r="O39" s="12"/>
    </row>
    <row r="40" spans="1:16" ht="15" thickBot="1" x14ac:dyDescent="0.35"/>
    <row r="41" spans="1:16" s="19" customFormat="1" ht="31.5" customHeight="1" thickBot="1" x14ac:dyDescent="0.35">
      <c r="A41" s="201" t="s">
        <v>3</v>
      </c>
      <c r="B41" s="202"/>
      <c r="C41" s="202"/>
      <c r="D41" s="202"/>
      <c r="E41" s="202"/>
      <c r="F41" s="202"/>
      <c r="G41" s="202"/>
      <c r="H41" s="202"/>
      <c r="I41" s="202"/>
      <c r="J41" s="202"/>
      <c r="K41" s="202"/>
      <c r="L41" s="202"/>
      <c r="M41" s="202"/>
      <c r="N41" s="202"/>
      <c r="O41" s="203"/>
      <c r="P41" s="75"/>
    </row>
    <row r="42" spans="1:16" ht="8.25" customHeight="1" thickBot="1" x14ac:dyDescent="0.35"/>
    <row r="43" spans="1:16" s="19" customFormat="1" ht="31.5" customHeight="1" thickBot="1" x14ac:dyDescent="0.35">
      <c r="A43" s="179" t="s">
        <v>4</v>
      </c>
      <c r="B43" s="180"/>
      <c r="C43" s="180"/>
      <c r="D43" s="180"/>
      <c r="E43" s="180"/>
      <c r="F43" s="180"/>
      <c r="G43" s="180"/>
      <c r="H43" s="180"/>
      <c r="I43" s="180"/>
      <c r="J43" s="180"/>
      <c r="K43" s="180"/>
      <c r="L43" s="180"/>
      <c r="M43" s="180"/>
      <c r="N43" s="180"/>
      <c r="O43" s="181"/>
      <c r="P43" s="75"/>
    </row>
    <row r="44" spans="1:16" ht="15" customHeight="1" x14ac:dyDescent="0.3">
      <c r="A44" s="182" t="s">
        <v>2654</v>
      </c>
      <c r="B44" s="183"/>
      <c r="C44" s="183"/>
      <c r="D44" s="183"/>
      <c r="E44" s="183"/>
      <c r="F44" s="183"/>
      <c r="G44" s="183"/>
      <c r="H44" s="183"/>
      <c r="I44" s="183"/>
      <c r="J44" s="183"/>
      <c r="K44" s="183"/>
      <c r="L44" s="183"/>
      <c r="M44" s="183"/>
      <c r="N44" s="183"/>
      <c r="O44" s="184"/>
    </row>
    <row r="45" spans="1:16" x14ac:dyDescent="0.3">
      <c r="A45" s="185"/>
      <c r="B45" s="186"/>
      <c r="C45" s="186"/>
      <c r="D45" s="186"/>
      <c r="E45" s="186"/>
      <c r="F45" s="186"/>
      <c r="G45" s="186"/>
      <c r="H45" s="186"/>
      <c r="I45" s="186"/>
      <c r="J45" s="186"/>
      <c r="K45" s="186"/>
      <c r="L45" s="186"/>
      <c r="M45" s="186"/>
      <c r="N45" s="186"/>
      <c r="O45" s="187"/>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2715</v>
      </c>
      <c r="E59" s="168">
        <v>43893</v>
      </c>
      <c r="F59" s="169">
        <v>44165</v>
      </c>
      <c r="G59" s="149">
        <f t="shared" si="3"/>
        <v>9.0666666666666664</v>
      </c>
      <c r="H59" s="115" t="s">
        <v>2681</v>
      </c>
      <c r="I59" s="114" t="s">
        <v>396</v>
      </c>
      <c r="J59" s="114" t="s">
        <v>885</v>
      </c>
      <c r="K59" s="67">
        <v>952177869</v>
      </c>
      <c r="L59" s="116" t="s">
        <v>1148</v>
      </c>
      <c r="M59" s="66">
        <f t="shared" si="4"/>
        <v>1</v>
      </c>
      <c r="N59" s="116" t="s">
        <v>2634</v>
      </c>
      <c r="O59" s="116" t="s">
        <v>1148</v>
      </c>
      <c r="P59" s="78"/>
    </row>
    <row r="60" spans="1:16" s="7" customFormat="1" ht="24.75" customHeight="1" outlineLevel="1" x14ac:dyDescent="0.3">
      <c r="A60" s="134">
        <v>13</v>
      </c>
      <c r="B60" s="115" t="s">
        <v>2676</v>
      </c>
      <c r="C60" s="116" t="s">
        <v>31</v>
      </c>
      <c r="D60" s="114" t="s">
        <v>2715</v>
      </c>
      <c r="E60" s="168">
        <v>43893</v>
      </c>
      <c r="F60" s="169">
        <v>44165</v>
      </c>
      <c r="G60" s="149">
        <f t="shared" si="3"/>
        <v>9.0666666666666664</v>
      </c>
      <c r="H60" s="115" t="s">
        <v>2682</v>
      </c>
      <c r="I60" s="114" t="s">
        <v>396</v>
      </c>
      <c r="J60" s="114" t="s">
        <v>881</v>
      </c>
      <c r="K60" s="67">
        <v>952177869</v>
      </c>
      <c r="L60" s="116" t="s">
        <v>1148</v>
      </c>
      <c r="M60" s="66">
        <f t="shared" si="4"/>
        <v>1</v>
      </c>
      <c r="N60" s="116" t="s">
        <v>2634</v>
      </c>
      <c r="O60" s="116" t="s">
        <v>1148</v>
      </c>
      <c r="P60" s="78"/>
    </row>
    <row r="61" spans="1:16" s="7" customFormat="1" ht="24.75" customHeight="1" outlineLevel="1" x14ac:dyDescent="0.3">
      <c r="A61" s="134">
        <v>14</v>
      </c>
      <c r="B61" s="115" t="s">
        <v>2676</v>
      </c>
      <c r="C61" s="116" t="s">
        <v>31</v>
      </c>
      <c r="D61" s="114" t="s">
        <v>2680</v>
      </c>
      <c r="E61" s="170">
        <v>43797</v>
      </c>
      <c r="F61" s="170">
        <v>43921</v>
      </c>
      <c r="G61" s="149">
        <f t="shared" si="3"/>
        <v>4.1333333333333337</v>
      </c>
      <c r="H61" s="115" t="s">
        <v>2682</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2680</v>
      </c>
      <c r="E62" s="170">
        <v>43797</v>
      </c>
      <c r="F62" s="170">
        <v>43921</v>
      </c>
      <c r="G62" s="149">
        <f t="shared" si="3"/>
        <v>4.1333333333333337</v>
      </c>
      <c r="H62" s="115" t="s">
        <v>2682</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2680</v>
      </c>
      <c r="E63" s="170">
        <v>43797</v>
      </c>
      <c r="F63" s="170">
        <v>43921</v>
      </c>
      <c r="G63" s="149">
        <f t="shared" si="3"/>
        <v>4.1333333333333337</v>
      </c>
      <c r="H63" s="115" t="s">
        <v>2682</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2680</v>
      </c>
      <c r="E64" s="170">
        <v>43797</v>
      </c>
      <c r="F64" s="170">
        <v>43921</v>
      </c>
      <c r="G64" s="149">
        <f t="shared" si="3"/>
        <v>4.1333333333333337</v>
      </c>
      <c r="H64" s="115" t="s">
        <v>2682</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2683</v>
      </c>
      <c r="E65" s="170">
        <v>43449</v>
      </c>
      <c r="F65" s="170">
        <v>43921</v>
      </c>
      <c r="G65" s="149">
        <f t="shared" si="3"/>
        <v>15.733333333333333</v>
      </c>
      <c r="H65" s="64" t="s">
        <v>2684</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2683</v>
      </c>
      <c r="E66" s="170">
        <v>43449</v>
      </c>
      <c r="F66" s="170">
        <v>43921</v>
      </c>
      <c r="G66" s="149">
        <f t="shared" si="3"/>
        <v>15.733333333333333</v>
      </c>
      <c r="H66" s="64" t="s">
        <v>2684</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2685</v>
      </c>
      <c r="E67" s="170">
        <v>43484</v>
      </c>
      <c r="F67" s="170">
        <v>43812</v>
      </c>
      <c r="G67" s="149">
        <f t="shared" si="3"/>
        <v>10.933333333333334</v>
      </c>
      <c r="H67" s="115" t="s">
        <v>2686</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2687</v>
      </c>
      <c r="E68" s="170">
        <v>43449</v>
      </c>
      <c r="F68" s="170">
        <v>43799</v>
      </c>
      <c r="G68" s="149">
        <f t="shared" si="3"/>
        <v>11.666666666666666</v>
      </c>
      <c r="H68" s="115" t="s">
        <v>2681</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2688</v>
      </c>
      <c r="E69" s="170">
        <v>43484</v>
      </c>
      <c r="F69" s="170">
        <v>43812</v>
      </c>
      <c r="G69" s="149">
        <f t="shared" si="3"/>
        <v>10.933333333333334</v>
      </c>
      <c r="H69" s="115" t="s">
        <v>2689</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2690</v>
      </c>
      <c r="E70" s="170">
        <v>43449</v>
      </c>
      <c r="F70" s="170">
        <v>43799</v>
      </c>
      <c r="G70" s="149">
        <f t="shared" si="3"/>
        <v>11.666666666666666</v>
      </c>
      <c r="H70" s="115" t="s">
        <v>2682</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2690</v>
      </c>
      <c r="E71" s="170">
        <v>43449</v>
      </c>
      <c r="F71" s="170">
        <v>43799</v>
      </c>
      <c r="G71" s="149">
        <f t="shared" si="3"/>
        <v>11.666666666666666</v>
      </c>
      <c r="H71" s="115" t="s">
        <v>2682</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2690</v>
      </c>
      <c r="E72" s="170">
        <v>43449</v>
      </c>
      <c r="F72" s="170">
        <v>43799</v>
      </c>
      <c r="G72" s="149">
        <f t="shared" si="3"/>
        <v>11.666666666666666</v>
      </c>
      <c r="H72" s="115" t="s">
        <v>2682</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2690</v>
      </c>
      <c r="E73" s="170">
        <v>43449</v>
      </c>
      <c r="F73" s="170">
        <v>43799</v>
      </c>
      <c r="G73" s="149">
        <f t="shared" si="3"/>
        <v>11.666666666666666</v>
      </c>
      <c r="H73" s="115" t="s">
        <v>2682</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2690</v>
      </c>
      <c r="E74" s="170">
        <v>43449</v>
      </c>
      <c r="F74" s="170">
        <v>43799</v>
      </c>
      <c r="G74" s="149">
        <f t="shared" si="3"/>
        <v>11.666666666666666</v>
      </c>
      <c r="H74" s="115" t="s">
        <v>2682</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2691</v>
      </c>
      <c r="E75" s="170">
        <v>43308</v>
      </c>
      <c r="F75" s="170">
        <v>43449</v>
      </c>
      <c r="G75" s="149">
        <f t="shared" si="3"/>
        <v>4.7</v>
      </c>
      <c r="H75" s="115" t="s">
        <v>2682</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2691</v>
      </c>
      <c r="E76" s="170">
        <v>43308</v>
      </c>
      <c r="F76" s="170">
        <v>43449</v>
      </c>
      <c r="G76" s="149">
        <f t="shared" si="3"/>
        <v>4.7</v>
      </c>
      <c r="H76" s="115" t="s">
        <v>2682</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2691</v>
      </c>
      <c r="E77" s="170">
        <v>43308</v>
      </c>
      <c r="F77" s="170">
        <v>43449</v>
      </c>
      <c r="G77" s="149">
        <f t="shared" si="3"/>
        <v>4.7</v>
      </c>
      <c r="H77" s="115" t="s">
        <v>2682</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2691</v>
      </c>
      <c r="E78" s="170">
        <v>43308</v>
      </c>
      <c r="F78" s="170">
        <v>43449</v>
      </c>
      <c r="G78" s="149">
        <f t="shared" si="3"/>
        <v>4.7</v>
      </c>
      <c r="H78" s="115" t="s">
        <v>2682</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2691</v>
      </c>
      <c r="E79" s="170">
        <v>43308</v>
      </c>
      <c r="F79" s="170">
        <v>43449</v>
      </c>
      <c r="G79" s="149">
        <f t="shared" si="3"/>
        <v>4.7</v>
      </c>
      <c r="H79" s="115" t="s">
        <v>2682</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2692</v>
      </c>
      <c r="E80" s="170">
        <v>43403</v>
      </c>
      <c r="F80" s="170">
        <v>43445</v>
      </c>
      <c r="G80" s="149">
        <f t="shared" si="3"/>
        <v>1.4</v>
      </c>
      <c r="H80" s="115" t="s">
        <v>2684</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2683</v>
      </c>
      <c r="E81" s="170">
        <v>43222</v>
      </c>
      <c r="F81" s="170">
        <v>43404</v>
      </c>
      <c r="G81" s="149">
        <f t="shared" si="3"/>
        <v>6.0666666666666664</v>
      </c>
      <c r="H81" s="115" t="s">
        <v>2684</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2693</v>
      </c>
      <c r="E82" s="135">
        <v>43308</v>
      </c>
      <c r="F82" s="135">
        <v>43449</v>
      </c>
      <c r="G82" s="149">
        <f t="shared" si="3"/>
        <v>4.7</v>
      </c>
      <c r="H82" s="115" t="s">
        <v>2684</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2693</v>
      </c>
      <c r="E83" s="135">
        <v>43308</v>
      </c>
      <c r="F83" s="135">
        <v>43449</v>
      </c>
      <c r="G83" s="149">
        <f t="shared" si="3"/>
        <v>4.7</v>
      </c>
      <c r="H83" s="115" t="s">
        <v>2684</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2694</v>
      </c>
      <c r="E84" s="135">
        <v>43080</v>
      </c>
      <c r="F84" s="135">
        <v>43404</v>
      </c>
      <c r="G84" s="149">
        <f t="shared" si="3"/>
        <v>10.8</v>
      </c>
      <c r="H84" s="115" t="s">
        <v>2689</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2680</v>
      </c>
      <c r="E85" s="170">
        <v>43403</v>
      </c>
      <c r="F85" s="170">
        <v>43442</v>
      </c>
      <c r="G85" s="149">
        <f t="shared" si="3"/>
        <v>1.3</v>
      </c>
      <c r="H85" s="115" t="s">
        <v>2689</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2695</v>
      </c>
      <c r="E86" s="135">
        <v>43222</v>
      </c>
      <c r="F86" s="135">
        <v>43312</v>
      </c>
      <c r="G86" s="149">
        <f t="shared" si="3"/>
        <v>3</v>
      </c>
      <c r="H86" s="115" t="s">
        <v>2696</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2697</v>
      </c>
      <c r="E87" s="135">
        <v>42926</v>
      </c>
      <c r="F87" s="135">
        <v>43084</v>
      </c>
      <c r="G87" s="149">
        <f t="shared" si="3"/>
        <v>5.2666666666666666</v>
      </c>
      <c r="H87" s="115" t="s">
        <v>2689</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2707</v>
      </c>
      <c r="C88" s="116" t="s">
        <v>32</v>
      </c>
      <c r="D88" s="114" t="s">
        <v>2698</v>
      </c>
      <c r="E88" s="170">
        <v>42156</v>
      </c>
      <c r="F88" s="170">
        <v>42719</v>
      </c>
      <c r="G88" s="149">
        <f t="shared" si="3"/>
        <v>18.766666666666666</v>
      </c>
      <c r="H88" s="115" t="s">
        <v>2704</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2708</v>
      </c>
      <c r="C89" s="116" t="s">
        <v>31</v>
      </c>
      <c r="D89" s="114" t="s">
        <v>2699</v>
      </c>
      <c r="E89" s="170">
        <v>42557</v>
      </c>
      <c r="F89" s="170">
        <v>42674</v>
      </c>
      <c r="G89" s="149">
        <f t="shared" si="3"/>
        <v>3.9</v>
      </c>
      <c r="H89" s="115" t="s">
        <v>2705</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2699</v>
      </c>
      <c r="E90" s="170">
        <v>42557</v>
      </c>
      <c r="F90" s="170">
        <v>42674</v>
      </c>
      <c r="G90" s="149">
        <f t="shared" si="3"/>
        <v>3.9</v>
      </c>
      <c r="H90" s="115" t="s">
        <v>2705</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2699</v>
      </c>
      <c r="E91" s="170">
        <v>42557</v>
      </c>
      <c r="F91" s="170">
        <v>42674</v>
      </c>
      <c r="G91" s="149">
        <f t="shared" si="3"/>
        <v>3.9</v>
      </c>
      <c r="H91" s="115" t="s">
        <v>2705</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2699</v>
      </c>
      <c r="E92" s="170">
        <v>42557</v>
      </c>
      <c r="F92" s="170">
        <v>42674</v>
      </c>
      <c r="G92" s="149">
        <f t="shared" si="3"/>
        <v>3.9</v>
      </c>
      <c r="H92" s="115" t="s">
        <v>2705</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2699</v>
      </c>
      <c r="E93" s="170">
        <v>42557</v>
      </c>
      <c r="F93" s="170">
        <v>42674</v>
      </c>
      <c r="G93" s="149">
        <f t="shared" si="3"/>
        <v>3.9</v>
      </c>
      <c r="H93" s="115" t="s">
        <v>2705</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2700</v>
      </c>
      <c r="E94" s="170">
        <v>42398</v>
      </c>
      <c r="F94" s="170">
        <v>42674</v>
      </c>
      <c r="G94" s="149">
        <f t="shared" si="3"/>
        <v>9.1999999999999993</v>
      </c>
      <c r="H94" s="115" t="s">
        <v>2681</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2700</v>
      </c>
      <c r="E95" s="170">
        <v>42398</v>
      </c>
      <c r="F95" s="170">
        <v>42674</v>
      </c>
      <c r="G95" s="149">
        <f t="shared" si="3"/>
        <v>9.1999999999999993</v>
      </c>
      <c r="H95" s="115" t="s">
        <v>2681</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2700</v>
      </c>
      <c r="E96" s="170">
        <v>42398</v>
      </c>
      <c r="F96" s="170">
        <v>42674</v>
      </c>
      <c r="G96" s="149">
        <f t="shared" si="3"/>
        <v>9.1999999999999993</v>
      </c>
      <c r="H96" s="115" t="s">
        <v>2681</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2701</v>
      </c>
      <c r="E97" s="170">
        <v>42398</v>
      </c>
      <c r="F97" s="170">
        <v>42551</v>
      </c>
      <c r="G97" s="149">
        <f t="shared" si="3"/>
        <v>5.0999999999999996</v>
      </c>
      <c r="H97" s="115" t="s">
        <v>2705</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2701</v>
      </c>
      <c r="E98" s="170">
        <v>42398</v>
      </c>
      <c r="F98" s="170">
        <v>42551</v>
      </c>
      <c r="G98" s="149">
        <f t="shared" si="3"/>
        <v>5.0999999999999996</v>
      </c>
      <c r="H98" s="115" t="s">
        <v>2705</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2701</v>
      </c>
      <c r="E99" s="170">
        <v>42398</v>
      </c>
      <c r="F99" s="170">
        <v>42551</v>
      </c>
      <c r="G99" s="149">
        <f t="shared" si="3"/>
        <v>5.0999999999999996</v>
      </c>
      <c r="H99" s="115" t="s">
        <v>2705</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2701</v>
      </c>
      <c r="E100" s="170">
        <v>42398</v>
      </c>
      <c r="F100" s="170">
        <v>42551</v>
      </c>
      <c r="G100" s="149">
        <f t="shared" si="3"/>
        <v>5.0999999999999996</v>
      </c>
      <c r="H100" s="115" t="s">
        <v>2705</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2701</v>
      </c>
      <c r="E101" s="170">
        <v>42398</v>
      </c>
      <c r="F101" s="170">
        <v>42551</v>
      </c>
      <c r="G101" s="149">
        <f t="shared" si="3"/>
        <v>5.0999999999999996</v>
      </c>
      <c r="H101" s="115" t="s">
        <v>2705</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2707</v>
      </c>
      <c r="C102" s="116" t="s">
        <v>32</v>
      </c>
      <c r="D102" s="114" t="s">
        <v>2702</v>
      </c>
      <c r="E102" s="170">
        <v>41671</v>
      </c>
      <c r="F102" s="170">
        <v>42003</v>
      </c>
      <c r="G102" s="149">
        <f t="shared" si="3"/>
        <v>11.066666666666666</v>
      </c>
      <c r="H102" s="171" t="s">
        <v>2706</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2707</v>
      </c>
      <c r="C103" s="116" t="s">
        <v>32</v>
      </c>
      <c r="D103" s="114" t="s">
        <v>2703</v>
      </c>
      <c r="E103" s="170">
        <v>41183</v>
      </c>
      <c r="F103" s="170">
        <v>41578</v>
      </c>
      <c r="G103" s="149">
        <f t="shared" si="3"/>
        <v>13.166666666666666</v>
      </c>
      <c r="H103" s="171" t="s">
        <v>2706</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2709</v>
      </c>
      <c r="E104" s="135">
        <v>42583</v>
      </c>
      <c r="F104" s="135">
        <v>42674</v>
      </c>
      <c r="G104" s="149">
        <f t="shared" si="3"/>
        <v>3.0333333333333332</v>
      </c>
      <c r="H104" s="115" t="s">
        <v>2705</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2709</v>
      </c>
      <c r="E105" s="135">
        <v>42583</v>
      </c>
      <c r="F105" s="135">
        <v>42674</v>
      </c>
      <c r="G105" s="149">
        <f t="shared" si="3"/>
        <v>3.0333333333333332</v>
      </c>
      <c r="H105" s="115" t="s">
        <v>2705</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2709</v>
      </c>
      <c r="E106" s="135">
        <v>42583</v>
      </c>
      <c r="F106" s="135">
        <v>42674</v>
      </c>
      <c r="G106" s="149">
        <f t="shared" si="3"/>
        <v>3.0333333333333332</v>
      </c>
      <c r="H106" s="115" t="s">
        <v>2705</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2709</v>
      </c>
      <c r="E107" s="135">
        <v>42583</v>
      </c>
      <c r="F107" s="135">
        <v>42674</v>
      </c>
      <c r="G107" s="149">
        <f t="shared" si="3"/>
        <v>3.0333333333333332</v>
      </c>
      <c r="H107" s="115" t="s">
        <v>2705</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179" t="s">
        <v>2633</v>
      </c>
      <c r="B109" s="180"/>
      <c r="C109" s="180"/>
      <c r="D109" s="180"/>
      <c r="E109" s="180"/>
      <c r="F109" s="180"/>
      <c r="G109" s="180"/>
      <c r="H109" s="180"/>
      <c r="I109" s="180"/>
      <c r="J109" s="180"/>
      <c r="K109" s="180"/>
      <c r="L109" s="180"/>
      <c r="M109" s="180"/>
      <c r="N109" s="180"/>
      <c r="O109" s="181"/>
      <c r="P109" s="75"/>
    </row>
    <row r="110" spans="1:16" ht="15" customHeight="1" x14ac:dyDescent="0.3">
      <c r="A110" s="182" t="s">
        <v>2655</v>
      </c>
      <c r="B110" s="183"/>
      <c r="C110" s="183"/>
      <c r="D110" s="183"/>
      <c r="E110" s="183"/>
      <c r="F110" s="183"/>
      <c r="G110" s="183"/>
      <c r="H110" s="183"/>
      <c r="I110" s="183"/>
      <c r="J110" s="183"/>
      <c r="K110" s="183"/>
      <c r="L110" s="183"/>
      <c r="M110" s="183"/>
      <c r="N110" s="183"/>
      <c r="O110" s="184"/>
    </row>
    <row r="111" spans="1:16" ht="15" thickBot="1" x14ac:dyDescent="0.35">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5">
      <c r="I112" s="193" t="s">
        <v>9</v>
      </c>
      <c r="J112" s="194"/>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2710</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2710</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2710</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2710</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3">
      <c r="A163" s="204" t="s">
        <v>2659</v>
      </c>
      <c r="B163" s="205"/>
      <c r="C163" s="205"/>
      <c r="D163" s="205"/>
      <c r="E163" s="206"/>
      <c r="F163" s="207" t="s">
        <v>2660</v>
      </c>
      <c r="G163" s="207"/>
      <c r="H163" s="207"/>
      <c r="I163" s="204" t="s">
        <v>2630</v>
      </c>
      <c r="J163" s="205"/>
      <c r="K163" s="205"/>
      <c r="L163" s="205"/>
      <c r="M163" s="205"/>
      <c r="N163" s="205"/>
      <c r="O163" s="206"/>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8" t="s">
        <v>2614</v>
      </c>
      <c r="C165" s="208"/>
      <c r="D165" s="208"/>
      <c r="E165" s="8"/>
      <c r="F165" s="5"/>
      <c r="G165" s="209" t="s">
        <v>2614</v>
      </c>
      <c r="H165" s="209"/>
      <c r="I165" s="210" t="s">
        <v>1164</v>
      </c>
      <c r="J165" s="211"/>
      <c r="K165" s="211"/>
      <c r="L165" s="211"/>
      <c r="M165" s="211"/>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12" t="s">
        <v>2643</v>
      </c>
      <c r="J167" s="213"/>
      <c r="K167" s="213"/>
      <c r="L167" s="213"/>
      <c r="M167" s="213"/>
      <c r="N167" s="213"/>
      <c r="O167" s="214"/>
      <c r="U167" s="51"/>
    </row>
    <row r="168" spans="1:28" x14ac:dyDescent="0.3">
      <c r="A168" s="9"/>
      <c r="B168" s="231" t="s">
        <v>2657</v>
      </c>
      <c r="C168" s="231"/>
      <c r="D168" s="231"/>
      <c r="E168" s="8"/>
      <c r="F168" s="5"/>
      <c r="H168" s="80" t="s">
        <v>2656</v>
      </c>
      <c r="I168" s="212"/>
      <c r="J168" s="213"/>
      <c r="K168" s="213"/>
      <c r="L168" s="213"/>
      <c r="M168" s="213"/>
      <c r="N168" s="213"/>
      <c r="O168" s="214"/>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1" t="s">
        <v>2667</v>
      </c>
      <c r="B172" s="202"/>
      <c r="C172" s="202"/>
      <c r="D172" s="202"/>
      <c r="E172" s="202"/>
      <c r="F172" s="202"/>
      <c r="G172" s="202"/>
      <c r="H172" s="202"/>
      <c r="I172" s="202"/>
      <c r="J172" s="202"/>
      <c r="K172" s="202"/>
      <c r="L172" s="202"/>
      <c r="M172" s="202"/>
      <c r="N172" s="202"/>
      <c r="O172" s="203"/>
      <c r="P172" s="75"/>
    </row>
    <row r="173" spans="1:28" ht="15" customHeight="1" x14ac:dyDescent="0.3">
      <c r="A173" s="195" t="s">
        <v>2673</v>
      </c>
      <c r="B173" s="196"/>
      <c r="C173" s="196"/>
      <c r="D173" s="196"/>
      <c r="E173" s="196"/>
      <c r="F173" s="196"/>
      <c r="G173" s="196"/>
      <c r="H173" s="196"/>
      <c r="I173" s="196"/>
      <c r="J173" s="196"/>
      <c r="K173" s="196"/>
      <c r="L173" s="196"/>
      <c r="M173" s="196"/>
      <c r="N173" s="196"/>
      <c r="O173" s="197"/>
    </row>
    <row r="174" spans="1:28" ht="24" thickBot="1" x14ac:dyDescent="0.35">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2" t="s">
        <v>2668</v>
      </c>
      <c r="C176" s="222"/>
      <c r="D176" s="222"/>
      <c r="E176" s="222"/>
      <c r="F176" s="222"/>
      <c r="G176" s="222"/>
      <c r="H176" s="20"/>
      <c r="I176" s="175" t="s">
        <v>2674</v>
      </c>
      <c r="J176" s="176"/>
      <c r="K176" s="176"/>
      <c r="L176" s="176"/>
      <c r="M176" s="17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23" t="s">
        <v>17</v>
      </c>
      <c r="C177" s="224"/>
      <c r="D177" s="225"/>
      <c r="E177" s="175" t="s">
        <v>2615</v>
      </c>
      <c r="F177" s="176"/>
      <c r="G177" s="229"/>
      <c r="H177" s="5"/>
      <c r="I177" s="223" t="s">
        <v>17</v>
      </c>
      <c r="J177" s="224"/>
      <c r="K177" s="224"/>
      <c r="L177" s="225"/>
      <c r="M177" s="177" t="s">
        <v>2671</v>
      </c>
      <c r="O177" s="8"/>
      <c r="Q177" s="19"/>
      <c r="R177" s="19"/>
      <c r="S177" s="19"/>
      <c r="T177" s="19"/>
      <c r="U177" s="19"/>
      <c r="V177" s="19"/>
      <c r="W177" s="19"/>
      <c r="X177" s="19"/>
      <c r="Y177" s="19"/>
      <c r="Z177" s="19"/>
      <c r="AA177" s="19"/>
      <c r="AB177" s="19"/>
    </row>
    <row r="178" spans="1:28" ht="23.4" x14ac:dyDescent="0.3">
      <c r="A178" s="9"/>
      <c r="B178" s="226"/>
      <c r="C178" s="227"/>
      <c r="D178" s="228"/>
      <c r="E178" s="156"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3"/>
      <c r="Z178" s="154" t="str">
        <f>IF(Y178&gt;0,SUM(E180+Y178),"")</f>
        <v/>
      </c>
      <c r="AA178" s="19"/>
      <c r="AB178" s="19"/>
    </row>
    <row r="179" spans="1:28" ht="23.4" x14ac:dyDescent="0.3">
      <c r="A179" s="9"/>
      <c r="B179" s="188" t="s">
        <v>2668</v>
      </c>
      <c r="C179" s="188"/>
      <c r="D179" s="188"/>
      <c r="E179" s="160">
        <v>0.02</v>
      </c>
      <c r="F179" s="159">
        <v>0.03</v>
      </c>
      <c r="G179" s="154">
        <f>IF(F179&gt;0,SUM(E179+F179),"")</f>
        <v>0.05</v>
      </c>
      <c r="H179" s="5"/>
      <c r="I179" s="188" t="s">
        <v>2670</v>
      </c>
      <c r="J179" s="188"/>
      <c r="K179" s="188"/>
      <c r="L179" s="188"/>
      <c r="M179" s="161">
        <v>0.02</v>
      </c>
      <c r="O179" s="8"/>
      <c r="Q179" s="19"/>
      <c r="R179" s="148">
        <f>IF(M179&gt;0,SUM(L179+M179),"")</f>
        <v>0.02</v>
      </c>
      <c r="T179" s="19"/>
      <c r="U179" s="234" t="s">
        <v>1166</v>
      </c>
      <c r="V179" s="234"/>
      <c r="W179" s="234"/>
      <c r="X179" s="24">
        <v>0.02</v>
      </c>
      <c r="Y179" s="153"/>
      <c r="Z179" s="154" t="str">
        <f>IF(Y179&gt;0,SUM(E181+Y179),"")</f>
        <v/>
      </c>
      <c r="AA179" s="19"/>
      <c r="AB179" s="19"/>
    </row>
    <row r="180" spans="1:28" ht="23.4" hidden="1" x14ac:dyDescent="0.3">
      <c r="A180" s="9"/>
      <c r="B180" s="174"/>
      <c r="C180" s="174"/>
      <c r="D180" s="174"/>
      <c r="E180" s="158"/>
      <c r="H180" s="5"/>
      <c r="I180" s="174"/>
      <c r="J180" s="174"/>
      <c r="K180" s="174"/>
      <c r="L180" s="174"/>
      <c r="M180" s="5"/>
      <c r="O180" s="8"/>
      <c r="Q180" s="19"/>
      <c r="R180" s="148" t="str">
        <f>IF(S180&gt;0,SUM(L180+S180),"")</f>
        <v/>
      </c>
      <c r="S180" s="153"/>
      <c r="T180" s="19"/>
      <c r="U180" s="234" t="s">
        <v>1167</v>
      </c>
      <c r="V180" s="234"/>
      <c r="W180" s="234"/>
      <c r="X180" s="24">
        <v>0.03</v>
      </c>
      <c r="Y180" s="153"/>
      <c r="Z180" s="154" t="str">
        <f>IF(Y180&gt;0,SUM(E182+Y180),"")</f>
        <v/>
      </c>
      <c r="AA180" s="19"/>
      <c r="AB180" s="19"/>
    </row>
    <row r="181" spans="1:28" ht="23.4" hidden="1" x14ac:dyDescent="0.3">
      <c r="A181" s="9"/>
      <c r="B181" s="174"/>
      <c r="C181" s="174"/>
      <c r="D181" s="174"/>
      <c r="E181" s="158"/>
      <c r="H181" s="5"/>
      <c r="I181" s="174"/>
      <c r="J181" s="174"/>
      <c r="K181" s="174"/>
      <c r="L181" s="174"/>
      <c r="M181" s="5"/>
      <c r="O181" s="8"/>
      <c r="Q181" s="19"/>
      <c r="R181" s="148" t="str">
        <f>IF(S181&gt;0,SUM(L181+S181),"")</f>
        <v/>
      </c>
      <c r="S181" s="153"/>
      <c r="T181" s="19"/>
      <c r="U181" s="19"/>
      <c r="V181" s="19"/>
      <c r="W181" s="19"/>
      <c r="X181" s="19"/>
      <c r="Y181" s="19"/>
      <c r="Z181" s="19"/>
      <c r="AA181" s="19"/>
      <c r="AB181" s="19"/>
    </row>
    <row r="182" spans="1:28" ht="23.4" hidden="1" x14ac:dyDescent="0.3">
      <c r="A182" s="9"/>
      <c r="B182" s="174"/>
      <c r="C182" s="174"/>
      <c r="D182" s="174"/>
      <c r="E182" s="158"/>
      <c r="H182" s="5"/>
      <c r="I182" s="174"/>
      <c r="J182" s="174"/>
      <c r="K182" s="174"/>
      <c r="L182" s="174"/>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74"/>
      <c r="J183" s="174"/>
      <c r="K183" s="174"/>
      <c r="L183" s="174"/>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0.05</v>
      </c>
      <c r="D185" s="90" t="s">
        <v>2628</v>
      </c>
      <c r="E185" s="93">
        <f>+(C185*SUM(K20:K35))</f>
        <v>28282262.5</v>
      </c>
      <c r="F185" s="91"/>
      <c r="G185" s="92"/>
      <c r="H185" s="87"/>
      <c r="I185" s="89" t="s">
        <v>2627</v>
      </c>
      <c r="J185" s="155">
        <f>+SUM(M179:M183)</f>
        <v>0.02</v>
      </c>
      <c r="K185" s="233" t="s">
        <v>2628</v>
      </c>
      <c r="L185" s="233"/>
      <c r="M185" s="93">
        <f>+J185*(SUM(K20:K35))</f>
        <v>11312905</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201" t="s">
        <v>18</v>
      </c>
      <c r="B188" s="202"/>
      <c r="C188" s="202"/>
      <c r="D188" s="202"/>
      <c r="E188" s="202"/>
      <c r="F188" s="202"/>
      <c r="G188" s="202"/>
      <c r="H188" s="202"/>
      <c r="I188" s="202"/>
      <c r="J188" s="202"/>
      <c r="K188" s="202"/>
      <c r="L188" s="202"/>
      <c r="M188" s="202"/>
      <c r="N188" s="202"/>
      <c r="O188" s="203"/>
      <c r="P188" s="75"/>
    </row>
    <row r="189" spans="1:28" ht="15" customHeight="1" x14ac:dyDescent="0.3">
      <c r="A189" s="195" t="s">
        <v>19</v>
      </c>
      <c r="B189" s="196"/>
      <c r="C189" s="196"/>
      <c r="D189" s="196"/>
      <c r="E189" s="196"/>
      <c r="F189" s="196"/>
      <c r="G189" s="196"/>
      <c r="H189" s="196"/>
      <c r="I189" s="196"/>
      <c r="J189" s="196"/>
      <c r="K189" s="196"/>
      <c r="L189" s="196"/>
      <c r="M189" s="196"/>
      <c r="N189" s="196"/>
      <c r="O189" s="197"/>
    </row>
    <row r="190" spans="1:28" ht="15" thickBot="1" x14ac:dyDescent="0.35">
      <c r="A190" s="198"/>
      <c r="B190" s="199"/>
      <c r="C190" s="199"/>
      <c r="D190" s="199"/>
      <c r="E190" s="199"/>
      <c r="F190" s="199"/>
      <c r="G190" s="199"/>
      <c r="H190" s="199"/>
      <c r="I190" s="199"/>
      <c r="J190" s="199"/>
      <c r="K190" s="199"/>
      <c r="L190" s="199"/>
      <c r="M190" s="199"/>
      <c r="N190" s="199"/>
      <c r="O190" s="20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192" t="s">
        <v>2636</v>
      </c>
      <c r="C192" s="192"/>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2711</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1" t="s">
        <v>29</v>
      </c>
      <c r="B197" s="202"/>
      <c r="C197" s="202"/>
      <c r="D197" s="202"/>
      <c r="E197" s="202"/>
      <c r="F197" s="202"/>
      <c r="G197" s="202"/>
      <c r="H197" s="202"/>
      <c r="I197" s="202"/>
      <c r="J197" s="202"/>
      <c r="K197" s="202"/>
      <c r="L197" s="202"/>
      <c r="M197" s="202"/>
      <c r="N197" s="202"/>
      <c r="O197" s="203"/>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232" t="s">
        <v>2658</v>
      </c>
      <c r="C199" s="232"/>
      <c r="D199" s="232"/>
      <c r="E199" s="232"/>
      <c r="F199" s="232"/>
      <c r="G199" s="232"/>
      <c r="H199" s="232"/>
      <c r="I199" s="232"/>
      <c r="J199" s="232"/>
      <c r="K199" s="232"/>
      <c r="L199" s="232"/>
      <c r="M199" s="232"/>
      <c r="N199" s="232"/>
      <c r="O199" s="8"/>
    </row>
    <row r="200" spans="1:18" x14ac:dyDescent="0.3">
      <c r="A200" s="9"/>
      <c r="B200" s="189"/>
      <c r="C200" s="189"/>
      <c r="D200" s="189"/>
      <c r="E200" s="189"/>
      <c r="F200" s="189"/>
      <c r="G200" s="189"/>
      <c r="H200" s="189"/>
      <c r="I200" s="189"/>
      <c r="J200" s="189"/>
      <c r="K200" s="189"/>
      <c r="L200" s="189"/>
      <c r="M200" s="189"/>
      <c r="N200" s="189"/>
      <c r="O200" s="8"/>
    </row>
    <row r="201" spans="1:18" x14ac:dyDescent="0.3">
      <c r="A201" s="9"/>
      <c r="B201" s="190" t="s">
        <v>2648</v>
      </c>
      <c r="C201" s="191"/>
      <c r="D201" s="191"/>
      <c r="E201" s="191"/>
      <c r="F201" s="191"/>
      <c r="G201" s="191"/>
      <c r="H201" s="191"/>
      <c r="I201" s="191"/>
      <c r="J201" s="191"/>
      <c r="K201" s="191"/>
      <c r="L201" s="191"/>
      <c r="M201" s="191"/>
      <c r="N201" s="191"/>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2712</v>
      </c>
      <c r="J211" s="27" t="s">
        <v>2622</v>
      </c>
      <c r="K211" s="173" t="s">
        <v>2712</v>
      </c>
      <c r="L211" s="21"/>
      <c r="M211" s="21"/>
      <c r="N211" s="21"/>
      <c r="O211" s="8"/>
    </row>
    <row r="212" spans="1:15" x14ac:dyDescent="0.3">
      <c r="A212" s="9"/>
      <c r="B212" s="27" t="s">
        <v>2619</v>
      </c>
      <c r="C212" s="137" t="s">
        <v>2711</v>
      </c>
      <c r="D212" s="21"/>
      <c r="G212" s="27" t="s">
        <v>2621</v>
      </c>
      <c r="H212" s="173" t="s">
        <v>2714</v>
      </c>
      <c r="J212" s="27" t="s">
        <v>2623</v>
      </c>
      <c r="K212" s="173"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2020-12-29T20:46:50Z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