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D:\BAOBAD 2019\BAOBAD PRIMERA INFANCIA\MANIFESTACIONES DE INTERES PARA EL 2021\CHOCÓ---INVITACIÓN-A-MANIFESTACIÓN-DE-INTERÉS-No.-2021-27-2700116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7470" windowHeight="258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<sst xmlns="http://schemas.openxmlformats.org/spreadsheetml/2006/main" count="3068" uniqueCount="2693">
  <si>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</si>
  <si>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</si>
  <si>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</si>
  <si>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</si>
  <si>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</si>
  <si>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</si>
  <si>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</si>
  <si>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</si>
  <si>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</si>
  <si>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</si>
  <si>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</si>
  <si>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</si>
  <si>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</si>
  <si>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</si>
  <si>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</si>
  <si>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</si>
  <si>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</si>
  <si>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</si>
  <si>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</si>
  <si>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</si>
  <si>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</si>
  <si>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</si>
  <si>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</si>
  <si>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</si>
  <si>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</si>
  <si>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</si>
  <si>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</si>
  <si>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</si>
  <si>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</si>
  <si>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</si>
  <si>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</si>
  <si>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</si>
  <si>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</si>
  <si>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</si>
  <si>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</si>
  <si>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</si>
  <si>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</si>
  <si>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</si>
  <si>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</si>
  <si>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</si>
  <si>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</si>
  <si>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</si>
  <si>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</si>
  <si>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</si>
  <si>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</si>
  <si>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</si>
  <si>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</si>
  <si>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</si>
  <si>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</si>
  <si>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</si>
  <si>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</si>
  <si>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</si>
  <si>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</si>
  <si>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</si>
  <si>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</si>
  <si>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</si>
  <si>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</si>
  <si>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</si>
  <si>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</si>
  <si>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</si>
  <si>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</si>
  <si>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</si>
  <si>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</si>
  <si>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</si>
  <si>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</si>
  <si>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</si>
  <si>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</si>
  <si>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</si>
  <si>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</si>
  <si>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</si>
  <si>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</si>
  <si>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</si>
  <si>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</si>
  <si>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</si>
  <si>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</si>
  <si>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</si>
  <si>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</si>
  <si>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</si>
  <si>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</si>
  <si>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</si>
  <si>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</si>
  <si>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</si>
  <si>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</si>
  <si>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</si>
  <si>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</si>
  <si>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</si>
  <si>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</si>
  <si>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</si>
  <si>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</si>
  <si>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</si>
  <si>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</si>
  <si>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</si>
  <si>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</si>
  <si>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</si>
  <si>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</si>
  <si>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</si>
  <si>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</si>
  <si>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</si>
  <si>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</si>
  <si>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</si>
  <si>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</si>
  <si>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</si>
  <si>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</si>
  <si>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</si>
  <si>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</si>
  <si>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</si>
  <si>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</si>
  <si>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</si>
  <si>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</si>
  <si>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</si>
  <si>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</si>
  <si>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</si>
  <si>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</si>
  <si>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</si>
  <si>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</si>
  <si>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</si>
  <si>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</si>
  <si>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</si>
  <si>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</si>
  <si>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</si>
  <si>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</si>
  <si>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</si>
  <si>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</si>
  <si>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</si>
  <si>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</si>
  <si>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</si>
  <si>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</si>
  <si>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</si>
  <si>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</si>
  <si>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</si>
  <si>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</si>
  <si>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</si>
  <si>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</si>
  <si>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</si>
  <si>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</si>
  <si>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</si>
  <si>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</si>
  <si>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</si>
  <si>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</si>
  <si>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</si>
  <si>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</si>
  <si>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</si>
  <si>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</si>
  <si>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</si>
  <si>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</si>
  <si>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</si>
  <si>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</si>
  <si>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</si>
  <si>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</si>
  <si>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</si>
  <si>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</si>
  <si>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</si>
  <si>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</si>
  <si>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</si>
  <si>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</si>
  <si>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</si>
  <si>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</si>
  <si>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</si>
  <si>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</si>
  <si>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</si>
  <si>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</si>
  <si>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</si>
  <si>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</si>
  <si>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</si>
  <si>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</si>
  <si>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</si>
  <si>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</si>
  <si>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</si>
  <si>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</si>
  <si>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</si>
  <si>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</si>
  <si>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</si>
  <si>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</si>
  <si>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</si>
  <si>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</si>
  <si>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</si>
  <si>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</si>
  <si>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</si>
  <si>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</si>
  <si>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</si>
  <si>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</si>
  <si>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</si>
  <si>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</si>
  <si>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</si>
  <si>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</si>
  <si>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</si>
  <si>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</si>
  <si>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</si>
  <si>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</si>
  <si>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</si>
  <si>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</si>
  <si>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</si>
  <si>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</si>
  <si>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</si>
  <si>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</si>
  <si>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</si>
  <si>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</si>
  <si>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</si>
  <si>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</si>
  <si>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</si>
  <si>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</si>
  <si>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</si>
  <si>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</si>
  <si>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</si>
  <si>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</si>
  <si>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</si>
  <si>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</si>
  <si>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</si>
  <si>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</si>
  <si>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</si>
  <si>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</si>
  <si>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</si>
  <si>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</si>
  <si>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</si>
  <si>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</si>
  <si>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</si>
  <si>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</si>
  <si>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</si>
  <si>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</si>
  <si>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</si>
  <si>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</si>
  <si>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</si>
  <si>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</si>
  <si>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</si>
  <si>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</si>
  <si>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</si>
  <si>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</si>
  <si>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</si>
  <si>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</si>
  <si>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</si>
  <si>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</si>
  <si>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</si>
  <si>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</si>
  <si>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</si>
  <si>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</si>
  <si>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</si>
  <si>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</si>
  <si>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</si>
  <si>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</si>
  <si>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</si>
  <si>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</si>
  <si>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</si>
  <si>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</si>
  <si>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</si>
  <si>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</si>
  <si>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</si>
  <si>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</si>
  <si>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</si>
  <si>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</si>
  <si>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</si>
  <si>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</si>
  <si>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</si>
  <si>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</si>
  <si>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</si>
  <si>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</si>
  <si>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</si>
  <si>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</si>
  <si>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</si>
  <si>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</si>
  <si>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</si>
  <si>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</si>
  <si>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</si>
  <si>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</si>
  <si>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</si>
  <si>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</si>
  <si>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</si>
  <si>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</si>
  <si>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</si>
  <si>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</si>
  <si>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</si>
  <si>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</si>
  <si>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</si>
  <si>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</si>
  <si>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</si>
  <si>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</si>
  <si>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</si>
  <si>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</si>
  <si>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</si>
  <si>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</si>
  <si>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</si>
  <si>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</si>
  <si>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</si>
  <si>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</si>
  <si>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</si>
  <si>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</si>
  <si>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</si>
  <si>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</si>
  <si>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</si>
  <si>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</si>
  <si>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</si>
  <si>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</si>
  <si>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</si>
  <si>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</si>
  <si>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</si>
  <si>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</si>
  <si>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</si>
  <si>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</si>
  <si>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</si>
  <si>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</si>
  <si>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</si>
  <si>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</si>
  <si>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</si>
  <si>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</si>
  <si>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</si>
  <si>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</si>
  <si>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</si>
  <si>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</si>
  <si>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</si>
  <si>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</si>
  <si>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</si>
  <si>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</si>
  <si>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</si>
  <si>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</si>
  <si>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</si>
  <si>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</si>
  <si>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</si>
  <si>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</si>
  <si>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</si>
  <si>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</si>
  <si>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</si>
  <si>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</si>
  <si>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</si>
  <si>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</si>
  <si>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</si>
  <si>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</si>
  <si>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</si>
  <si>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</si>
  <si>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</si>
  <si>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</si>
  <si>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</si>
  <si>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</si>
  <si>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</si>
  <si>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</si>
  <si>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</si>
  <si>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</si>
  <si>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</si>
  <si>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</si>
  <si>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</si>
  <si>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</si>
  <si>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</si>
  <si>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</si>
  <si>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</si>
  <si>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</si>
  <si>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</si>
  <si>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</si>
  <si>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</si>
  <si>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</si>
  <si>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</si>
  <si>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</si>
  <si>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</si>
  <si>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</si>
  <si>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</si>
  <si>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</si>
  <si>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</si>
  <si>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</si>
  <si>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</si>
  <si>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</si>
  <si>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</si>
  <si>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</si>
  <si>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</si>
  <si>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</si>
  <si>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</si>
  <si>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</si>
  <si>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</si>
  <si>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</si>
  <si>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</si>
  <si>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</si>
  <si>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</si>
  <si>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</si>
  <si>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</si>
  <si>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</si>
  <si>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</si>
  <si>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</si>
  <si>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</si>
  <si>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</si>
  <si>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</si>
  <si>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</si>
  <si>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</si>
  <si>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</si>
  <si>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</si>
  <si>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</si>
  <si>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</si>
  <si>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</si>
  <si>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</si>
  <si>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</si>
  <si>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</si>
  <si>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</si>
  <si>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</si>
  <si>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</si>
  <si>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</si>
  <si>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</si>
  <si>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</si>
  <si>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</si>
  <si>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</si>
  <si>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</si>
  <si>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</si>
  <si>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</si>
  <si>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</si>
  <si>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</si>
  <si>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</si>
  <si>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</si>
  <si>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</si>
  <si>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</si>
  <si>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</si>
  <si>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</si>
  <si>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</si>
  <si>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</si>
  <si>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</si>
  <si>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</si>
  <si>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</si>
  <si>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</si>
  <si>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</si>
  <si>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</si>
  <si>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</si>
  <si>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</si>
  <si>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</si>
  <si>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</si>
  <si>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</si>
  <si>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</si>
  <si>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</si>
  <si>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</si>
  <si>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</si>
  <si>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</si>
  <si>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</si>
  <si>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</si>
  <si>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</si>
  <si>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</si>
  <si>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</si>
  <si>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</si>
  <si>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</si>
  <si>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</si>
  <si>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</si>
  <si>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</si>
  <si>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</si>
  <si>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</si>
  <si>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</si>
  <si>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</si>
  <si>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</si>
  <si>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</si>
  <si>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</si>
  <si>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</si>
  <si>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</si>
  <si>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</si>
  <si>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</si>
  <si>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</si>
  <si>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</si>
  <si>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</si>
  <si>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</si>
  <si>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</si>
  <si>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</si>
  <si>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</si>
  <si>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</si>
  <si>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</si>
  <si>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</si>
  <si>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</si>
  <si>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</si>
  <si>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</si>
  <si>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</si>
  <si>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</si>
  <si>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</si>
  <si>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</si>
  <si>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</si>
  <si>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</si>
  <si>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</si>
  <si>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</si>
  <si>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</si>
  <si>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</si>
  <si>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</si>
  <si>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</si>
  <si>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</si>
  <si>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</si>
  <si>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</si>
  <si>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</si>
  <si>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</si>
  <si>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</si>
  <si>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</si>
  <si>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</si>
  <si>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</si>
  <si>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</si>
  <si>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</si>
  <si>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</si>
  <si>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</si>
  <si>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</si>
  <si>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</si>
  <si>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</si>
  <si>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</si>
  <si>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</si>
  <si>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</si>
  <si>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</si>
  <si>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</si>
  <si>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</si>
  <si>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</si>
  <si>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</si>
  <si>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</si>
  <si>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</si>
  <si>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</si>
  <si>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</si>
  <si>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</si>
  <si>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</si>
  <si>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</si>
  <si>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</si>
  <si>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</si>
  <si>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</si>
  <si>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</si>
  <si>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</si>
  <si>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</si>
  <si>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</si>
  <si>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</si>
  <si>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</si>
  <si>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</si>
  <si>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</si>
  <si>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</si>
  <si>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</si>
  <si>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</si>
  <si>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</si>
  <si>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</si>
  <si>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</si>
  <si>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</si>
  <si>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</si>
  <si>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</si>
  <si>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</si>
  <si>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</si>
  <si>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</si>
  <si>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</si>
  <si>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</si>
  <si>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</si>
  <si>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</si>
  <si>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</si>
  <si>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</si>
  <si>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</si>
  <si>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</si>
  <si>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</si>
  <si>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</si>
  <si>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</si>
  <si>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</si>
  <si>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</si>
  <si>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</si>
  <si>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</si>
  <si>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</si>
  <si>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</si>
  <si>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</si>
  <si>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</si>
  <si>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</si>
  <si>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</si>
  <si>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</si>
  <si>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</si>
  <si>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</si>
  <si>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</si>
  <si>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</si>
  <si>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</si>
  <si>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</si>
  <si>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</si>
  <si>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</si>
  <si>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</si>
  <si>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</si>
  <si>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</si>
  <si>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</si>
  <si>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</si>
  <si>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</si>
  <si>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</si>
  <si>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</si>
  <si>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</si>
  <si>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</si>
  <si>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</si>
  <si>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</si>
  <si>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</si>
  <si>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</si>
  <si>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</si>
  <si>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</si>
  <si>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</si>
  <si>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</si>
  <si>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</si>
  <si>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</si>
  <si>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</si>
  <si>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</si>
  <si>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</si>
  <si>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</si>
  <si>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</si>
  <si>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</si>
  <si>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</si>
  <si>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</si>
  <si>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</si>
  <si>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</si>
  <si>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</si>
  <si>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</si>
  <si>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</si>
  <si>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</si>
  <si>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</si>
  <si>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</si>
  <si>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</si>
  <si>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</si>
  <si>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</si>
  <si>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</si>
  <si>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</si>
  <si>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</si>
  <si>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</si>
  <si>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</si>
  <si>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</si>
  <si>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</si>
  <si>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</si>
  <si>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</si>
  <si>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</si>
  <si>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</si>
  <si>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</si>
  <si>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</si>
  <si>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</si>
  <si>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</si>
  <si>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</si>
  <si>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</si>
  <si>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</si>
  <si>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</si>
  <si>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</si>
  <si>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</si>
  <si>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</si>
  <si>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</si>
  <si>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</si>
  <si>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</si>
  <si>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</si>
  <si>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</si>
  <si>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</si>
  <si>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</si>
  <si>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</si>
  <si>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</si>
  <si>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</si>
  <si>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</si>
  <si>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</si>
  <si>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</si>
  <si>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</si>
  <si>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</si>
  <si>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</si>
  <si>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</si>
  <si>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</si>
  <si>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</si>
  <si>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</si>
  <si>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</si>
  <si>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</si>
  <si>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</si>
  <si>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</si>
  <si>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</si>
  <si>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</si>
  <si>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</si>
  <si>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</si>
  <si>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</si>
  <si>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</si>
  <si>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</si>
  <si>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</si>
  <si>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</si>
  <si>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</si>
  <si>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</si>
  <si>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</si>
  <si>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</si>
  <si>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</si>
  <si>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</si>
  <si>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</si>
  <si>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</si>
  <si>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</si>
  <si>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</si>
  <si>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</si>
  <si>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</si>
  <si>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</si>
  <si>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</si>
  <si>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</si>
  <si>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</si>
  <si>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</si>
  <si>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</si>
  <si>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</si>
  <si>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</si>
  <si>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</si>
  <si>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</si>
  <si>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</si>
  <si>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</si>
  <si>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</si>
  <si>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</si>
  <si>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</si>
  <si>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</si>
  <si>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</si>
  <si>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</si>
  <si>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</si>
  <si>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</si>
  <si>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</si>
  <si>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</si>
  <si>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</si>
  <si>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</si>
  <si>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</si>
  <si>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</si>
  <si>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</si>
  <si>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</si>
  <si>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</si>
  <si>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</si>
  <si>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</si>
  <si>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</si>
  <si>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</si>
  <si>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</si>
  <si>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</si>
  <si>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</si>
  <si>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</si>
  <si>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</si>
  <si>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</si>
  <si>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</si>
  <si>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</si>
  <si>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</si>
  <si>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</si>
  <si>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</si>
  <si>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</si>
  <si>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</si>
  <si>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</si>
  <si>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</si>
  <si>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</si>
  <si>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</si>
  <si>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</si>
  <si>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</si>
  <si>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</si>
  <si>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</si>
  <si>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</si>
  <si>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</si>
  <si>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</si>
  <si>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</si>
  <si>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</si>
  <si>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</si>
  <si>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</si>
  <si>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</si>
  <si>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</si>
  <si>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</si>
  <si>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</si>
  <si>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</si>
  <si>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</si>
  <si>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</si>
  <si>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</si>
  <si>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</si>
  <si>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</si>
  <si>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</si>
  <si>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</si>
  <si>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</si>
  <si>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</si>
  <si>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</si>
  <si>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</si>
  <si>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</si>
  <si>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</si>
  <si>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</si>
  <si>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</si>
  <si>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</si>
  <si>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</si>
  <si>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</si>
  <si>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</si>
  <si>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</si>
  <si>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</si>
  <si>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</si>
  <si>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</si>
  <si>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</si>
  <si>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</si>
  <si>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</si>
  <si>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</si>
  <si>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</si>
  <si>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</si>
  <si>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</si>
  <si>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</si>
  <si>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</si>
  <si>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</si>
  <si>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</si>
  <si>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</si>
  <si>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</si>
  <si>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</si>
  <si>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</si>
  <si>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</si>
  <si>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</si>
  <si>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</si>
  <si>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</si>
  <si>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</si>
  <si>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</si>
  <si>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</si>
  <si>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</si>
  <si>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</si>
  <si>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</si>
  <si>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</si>
  <si>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</si>
  <si>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</si>
  <si>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</si>
  <si>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</si>
  <si>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</si>
  <si>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</si>
  <si>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</si>
  <si>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</si>
  <si>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</si>
  <si>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</si>
  <si>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</si>
  <si>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</si>
  <si>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</si>
  <si>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</si>
  <si>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</si>
  <si>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</si>
  <si>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</si>
  <si>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</si>
  <si>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</si>
  <si>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</si>
  <si>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</si>
  <si>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</si>
  <si>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</si>
  <si>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</si>
  <si>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</si>
  <si>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</si>
  <si>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</si>
  <si>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</si>
  <si>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</si>
  <si>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</si>
  <si>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</si>
  <si>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</si>
  <si>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</si>
  <si>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</si>
  <si>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</si>
  <si>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</si>
  <si>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</si>
  <si>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</si>
  <si>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</si>
  <si>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</si>
  <si>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</si>
  <si>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</si>
  <si>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</si>
  <si>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</si>
  <si>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</si>
  <si>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</si>
  <si>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</si>
  <si>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</si>
  <si>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</si>
  <si>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</si>
  <si>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</si>
  <si>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</si>
  <si>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</si>
  <si>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</si>
  <si>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</si>
  <si>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</si>
  <si>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</si>
  <si>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</si>
  <si>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</si>
  <si>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</si>
  <si>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</si>
  <si>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</si>
  <si>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</si>
  <si>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</si>
  <si>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</si>
  <si>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</si>
  <si>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</si>
  <si>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</si>
  <si>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</si>
  <si>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</si>
  <si>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</si>
  <si>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</si>
  <si>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</si>
  <si>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</si>
  <si>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</si>
  <si>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</si>
  <si>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</si>
  <si>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</si>
  <si>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</si>
  <si>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</si>
  <si>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</si>
  <si>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</si>
  <si>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</si>
  <si>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</si>
  <si>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</si>
  <si>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</si>
  <si>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</si>
  <si>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</si>
  <si>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</si>
  <si>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</si>
  <si>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</si>
  <si>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</si>
  <si>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</si>
  <si>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</si>
  <si>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</si>
  <si>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</si>
  <si>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</si>
  <si>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</si>
  <si>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</si>
  <si>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</si>
  <si>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</si>
  <si>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</si>
  <si>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</si>
  <si>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</si>
  <si>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</si>
  <si>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</si>
  <si>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</si>
  <si>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</si>
  <si>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</si>
  <si>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</si>
  <si>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</si>
  <si>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</si>
  <si>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</si>
  <si>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</si>
  <si>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</si>
  <si>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</si>
  <si>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</si>
  <si>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</si>
  <si>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</si>
  <si>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</si>
  <si>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</si>
  <si>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</si>
  <si>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</si>
  <si>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</si>
  <si>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</si>
  <si>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</si>
  <si>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</si>
  <si>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</si>
  <si>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</si>
  <si>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</si>
  <si>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</si>
  <si>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</si>
  <si>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</si>
  <si>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</si>
  <si>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</si>
  <si>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</si>
  <si>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</si>
  <si>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</si>
  <si>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</si>
  <si>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</si>
  <si>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</si>
  <si>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</si>
  <si>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</si>
  <si>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</si>
  <si>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</si>
  <si>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</si>
  <si>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</si>
  <si>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</si>
  <si>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</si>
  <si>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</si>
  <si>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</si>
  <si>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</si>
  <si>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</si>
  <si>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</si>
  <si>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</si>
  <si>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</si>
  <si>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</si>
  <si>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</si>
  <si>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</si>
  <si>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</si>
  <si>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</si>
  <si>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</si>
  <si>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</si>
  <si>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</si>
  <si>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</si>
  <si>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</si>
  <si>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</si>
  <si>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</si>
  <si>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</si>
  <si>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</si>
  <si>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</si>
  <si>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</si>
  <si>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</si>
  <si>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</si>
  <si>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</si>
  <si>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</si>
  <si>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</si>
  <si>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</si>
  <si>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</si>
  <si>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</si>
  <si>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</si>
  <si>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</si>
  <si>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</si>
  <si>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</si>
  <si>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</si>
  <si>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</si>
  <si>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</si>
  <si>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</si>
  <si>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</si>
  <si>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</si>
  <si>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</si>
  <si>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</si>
  <si>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</si>
  <si>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</si>
  <si>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</si>
  <si>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</si>
  <si>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</si>
  <si>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</si>
  <si>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</si>
  <si>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</si>
  <si>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</si>
  <si>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</si>
  <si>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</si>
  <si>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</si>
  <si>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</si>
  <si>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</si>
  <si>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</si>
  <si>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</si>
  <si>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</si>
  <si>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</si>
  <si>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</si>
  <si>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</si>
  <si>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</si>
  <si>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</si>
  <si>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</si>
  <si>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</si>
  <si>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</si>
  <si>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</si>
  <si>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</si>
  <si>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</si>
  <si>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</si>
  <si>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</si>
  <si>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</si>
  <si>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</si>
  <si>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</si>
  <si>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</si>
  <si>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</si>
  <si>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</si>
  <si>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</si>
  <si>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</si>
  <si>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</si>
  <si>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</si>
  <si>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</si>
  <si>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</si>
  <si>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</si>
  <si>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</si>
  <si>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</si>
  <si>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</si>
  <si>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</si>
  <si>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</si>
  <si>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</si>
  <si>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</si>
  <si>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</si>
  <si>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</si>
  <si>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</si>
  <si>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</si>
  <si>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</si>
  <si>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</si>
  <si>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</si>
  <si>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</si>
  <si>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</si>
  <si>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</si>
  <si>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</si>
  <si>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</si>
  <si>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</si>
  <si>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</si>
  <si>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</si>
  <si>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</si>
  <si>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</si>
  <si>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</si>
  <si>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</si>
  <si>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</si>
  <si>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</si>
  <si>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</si>
  <si>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</si>
  <si>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</si>
  <si>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</si>
  <si>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</si>
  <si>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</si>
  <si>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</si>
  <si>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</si>
  <si>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</si>
  <si>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</si>
  <si>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</si>
  <si>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</si>
  <si>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</si>
  <si>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</si>
  <si>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</si>
  <si>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</si>
  <si>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</si>
  <si>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</si>
  <si>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</si>
  <si>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</si>
  <si>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</si>
  <si>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</si>
  <si>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</si>
  <si>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</si>
  <si>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</si>
  <si>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</si>
  <si>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</si>
  <si>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</si>
  <si>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</si>
  <si>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</si>
  <si>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</si>
  <si>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</si>
  <si>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</si>
  <si>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</si>
  <si>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</si>
  <si>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</si>
  <si>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</si>
  <si>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</si>
  <si>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</si>
  <si>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</si>
  <si>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</si>
  <si>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</si>
  <si>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</si>
  <si>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</si>
  <si>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</si>
  <si>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</si>
  <si>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</si>
  <si>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</si>
  <si>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</si>
  <si>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</si>
  <si>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</si>
  <si>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</si>
  <si>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</si>
  <si>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</si>
  <si>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</si>
  <si>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</si>
  <si>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</si>
  <si>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</si>
  <si>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</si>
  <si>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</si>
  <si>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</si>
  <si>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</si>
  <si>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</si>
  <si>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</si>
  <si>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</si>
  <si>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</si>
  <si>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</si>
  <si>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</si>
  <si>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</si>
  <si>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</si>
  <si>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</si>
  <si>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</si>
  <si>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</si>
  <si>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</si>
  <si>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</si>
  <si>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</si>
  <si>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</si>
  <si>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</si>
  <si>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</si>
  <si>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</si>
  <si>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</si>
  <si>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</si>
  <si>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</si>
  <si>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</si>
  <si>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</si>
  <si>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</si>
  <si>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</si>
  <si>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</si>
  <si>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</si>
  <si>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</si>
  <si>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</si>
  <si>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</si>
  <si>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</si>
  <si>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</si>
  <si>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</si>
  <si>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</si>
  <si>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</si>
  <si>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</si>
  <si>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</si>
  <si>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</si>
  <si>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</si>
  <si>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</si>
  <si>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</si>
  <si>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</si>
  <si>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</si>
  <si>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</si>
  <si>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</si>
  <si>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</si>
  <si>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</si>
  <si>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</si>
  <si>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</si>
  <si>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</si>
  <si>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</si>
  <si>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</si>
  <si>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</si>
  <si>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</si>
  <si>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</si>
  <si>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</si>
  <si>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</si>
  <si>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</si>
  <si>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</si>
  <si>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</si>
  <si>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</si>
  <si>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</si>
  <si>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</si>
  <si>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</si>
  <si>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</si>
  <si>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</si>
  <si>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</si>
  <si>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</si>
  <si>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</si>
  <si>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</si>
  <si>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</si>
  <si>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</si>
  <si>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</si>
  <si>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</si>
  <si>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</si>
  <si>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</si>
  <si>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</si>
  <si>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</si>
  <si>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</si>
  <si>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</si>
  <si>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</si>
  <si>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</si>
  <si>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</si>
  <si>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</si>
  <si>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</si>
  <si>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</si>
  <si>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</si>
  <si>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</si>
  <si>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</si>
  <si>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</si>
  <si>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</si>
  <si>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</si>
  <si>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</si>
  <si>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</si>
  <si>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</si>
  <si>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</si>
  <si>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</si>
  <si>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</si>
  <si>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</si>
  <si>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</si>
  <si>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</si>
  <si>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</si>
  <si>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</si>
  <si>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</si>
  <si>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</si>
  <si>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</si>
  <si>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</si>
  <si>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</si>
  <si>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</si>
  <si>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</si>
  <si>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</si>
  <si>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</si>
  <si>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</si>
  <si>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</si>
  <si>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</si>
  <si>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</si>
  <si>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</si>
  <si>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</si>
  <si>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</si>
  <si>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</si>
  <si>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</si>
  <si>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</si>
  <si>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</si>
  <si>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</si>
  <si>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</si>
  <si>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</si>
  <si>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</si>
  <si>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</si>
  <si>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</si>
  <si>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</si>
  <si>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</si>
  <si>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</si>
  <si>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</si>
  <si>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</si>
  <si>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</si>
  <si>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</si>
  <si>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</si>
  <si>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</si>
  <si>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</si>
  <si>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</si>
  <si>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</si>
  <si>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</si>
  <si>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</si>
  <si>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</si>
  <si>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</si>
  <si>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</si>
  <si>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</si>
  <si>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</si>
  <si>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</si>
  <si>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</si>
  <si>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</si>
  <si>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</si>
  <si>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</si>
  <si>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</si>
  <si>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</si>
  <si>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</si>
  <si>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</si>
  <si>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</si>
  <si>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</si>
  <si>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</si>
  <si>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</si>
  <si>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</si>
  <si>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</si>
  <si>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</si>
  <si>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</si>
  <si>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</si>
  <si>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</si>
  <si>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</si>
  <si>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</si>
  <si>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</si>
  <si>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</si>
  <si>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</si>
  <si>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</si>
  <si>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</si>
  <si>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</si>
  <si>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</si>
  <si>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</si>
  <si>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</si>
  <si>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</si>
  <si>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</si>
  <si>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</si>
  <si>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</si>
  <si>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</si>
  <si>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</si>
  <si>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</si>
  <si>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</si>
  <si>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</si>
  <si>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</si>
  <si>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</si>
  <si>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</si>
  <si>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</si>
  <si>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</si>
  <si>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</si>
  <si>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</si>
  <si>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</si>
  <si>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</si>
  <si>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</si>
  <si>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</si>
  <si>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</si>
  <si>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</si>
  <si>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</si>
  <si>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</si>
  <si>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</si>
  <si>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</si>
  <si>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</si>
  <si>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</si>
  <si>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</si>
  <si>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</si>
  <si>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</si>
  <si>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</si>
  <si>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</si>
  <si>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</si>
  <si>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</si>
  <si>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</si>
  <si>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</si>
  <si>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</si>
  <si>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</si>
  <si>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</si>
  <si>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</si>
  <si>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</si>
  <si>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</si>
  <si>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</si>
  <si>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</si>
  <si>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</si>
  <si>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</si>
  <si>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</si>
  <si>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</si>
  <si>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</si>
  <si>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</si>
  <si>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</si>
  <si>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</si>
  <si>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</si>
  <si>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</si>
  <si>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</si>
  <si>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</si>
  <si>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</si>
  <si>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</si>
  <si>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</si>
  <si>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</si>
  <si>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</si>
  <si>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</si>
  <si>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</si>
  <si>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</si>
  <si>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</si>
  <si>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</si>
  <si>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</si>
  <si>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</si>
  <si>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</si>
  <si>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</si>
  <si>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</si>
  <si>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</si>
  <si>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</si>
  <si>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</si>
  <si>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</si>
  <si>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</si>
  <si>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</si>
  <si>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</si>
  <si>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</si>
  <si>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</si>
  <si>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</si>
  <si>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</si>
  <si>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</si>
  <si>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</si>
  <si>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</si>
  <si>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</si>
  <si>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</si>
  <si>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</si>
  <si>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</si>
  <si>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</si>
  <si>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</si>
  <si>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</si>
  <si>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</si>
  <si>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</si>
  <si>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</si>
  <si>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</si>
  <si>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</si>
  <si>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</si>
  <si>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</si>
  <si>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</si>
  <si>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</si>
  <si>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</si>
  <si>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</si>
  <si>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</si>
  <si>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</si>
  <si>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</si>
  <si>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</si>
  <si>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</si>
  <si>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</si>
  <si>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</si>
  <si>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</si>
  <si>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</si>
  <si>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</si>
  <si>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</si>
  <si>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</si>
  <si>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</si>
  <si>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</si>
  <si>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</si>
  <si>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</si>
  <si>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</si>
  <si>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</si>
  <si>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</si>
  <si>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</si>
  <si>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</si>
  <si>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</si>
  <si>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</si>
  <si>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</si>
  <si>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</si>
  <si>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</si>
  <si>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</si>
  <si>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</si>
  <si>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</si>
  <si>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</si>
  <si>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</si>
  <si>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</si>
  <si>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</si>
  <si>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</si>
  <si>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</si>
  <si>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</si>
  <si>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</si>
  <si>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</si>
  <si>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</si>
  <si>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</si>
  <si>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</si>
  <si>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</si>
  <si>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</si>
  <si>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</si>
  <si>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</si>
  <si>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</si>
  <si>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</si>
  <si>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</si>
  <si>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</si>
  <si>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</si>
  <si>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</si>
  <si>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</si>
  <si>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</si>
  <si>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</si>
  <si>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</si>
  <si>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</si>
  <si>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</si>
  <si>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</si>
  <si>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</si>
  <si>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</si>
  <si>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</si>
  <si>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</si>
  <si>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</si>
  <si>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</si>
  <si>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</si>
  <si>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</si>
  <si>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</si>
  <si>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</si>
  <si>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</si>
  <si>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</si>
  <si>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</si>
  <si>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</si>
  <si>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</si>
  <si>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</si>
  <si>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</si>
  <si>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</si>
  <si>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</si>
  <si>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</si>
  <si>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</si>
  <si>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</si>
  <si>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</si>
  <si>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</si>
  <si>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</si>
  <si>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</si>
  <si>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</si>
  <si>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</si>
  <si>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</si>
  <si>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</si>
  <si>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</si>
  <si>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</si>
  <si>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</si>
  <si>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</si>
  <si>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</si>
  <si>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</si>
  <si>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</si>
  <si>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</si>
  <si>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</si>
  <si>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</si>
  <si>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</si>
  <si>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</si>
  <si>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</si>
  <si>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</si>
  <si>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</si>
  <si>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</si>
  <si>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</si>
  <si>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</si>
  <si>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</si>
  <si>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</si>
  <si>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</si>
  <si>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</si>
  <si>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</si>
  <si>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</si>
  <si>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</si>
  <si>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</si>
  <si>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</si>
  <si>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</si>
  <si>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</si>
  <si>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</si>
  <si>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</si>
  <si>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</si>
  <si>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</si>
  <si>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</si>
  <si>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</si>
  <si>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</si>
  <si>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</si>
  <si>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</si>
  <si>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</si>
  <si>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</si>
  <si>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</si>
  <si>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</si>
  <si>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</si>
  <si>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</si>
  <si>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</si>
  <si>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</si>
  <si>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</si>
  <si>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</si>
  <si>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</si>
  <si>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</si>
  <si>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</si>
  <si>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</si>
  <si>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</si>
  <si>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</si>
  <si>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</si>
  <si>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</si>
  <si>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</si>
  <si>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</si>
  <si>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</si>
  <si>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</si>
  <si>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</si>
  <si>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</si>
  <si>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</si>
  <si>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</si>
  <si>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</si>
  <si>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</si>
  <si>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</si>
  <si>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</si>
  <si>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</si>
  <si>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</si>
  <si>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</si>
  <si>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</si>
  <si>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</si>
  <si>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</si>
  <si>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</si>
  <si>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</si>
  <si>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</si>
  <si>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</si>
  <si>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</si>
  <si>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</si>
  <si>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</si>
  <si>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</si>
  <si>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</si>
  <si>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</si>
  <si>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</si>
  <si>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</si>
  <si>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</si>
  <si>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</si>
  <si>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</si>
  <si>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</si>
  <si>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</si>
  <si>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</si>
  <si>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</si>
  <si>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</si>
  <si>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</si>
  <si>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</si>
  <si>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</si>
  <si>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</si>
  <si>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</si>
  <si>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</si>
  <si>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</si>
  <si>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</si>
  <si>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</si>
  <si>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</si>
  <si>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</si>
  <si>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</si>
  <si>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</si>
  <si>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</si>
  <si>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</si>
  <si>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</si>
  <si>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</si>
  <si>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</si>
  <si>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</si>
  <si>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</si>
  <si>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</si>
  <si>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</si>
  <si>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</si>
  <si>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</si>
  <si>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</si>
  <si>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</si>
  <si>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</si>
  <si>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</si>
  <si>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</si>
  <si>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</si>
  <si>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</si>
  <si>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</si>
  <si>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</si>
  <si>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</si>
  <si>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</si>
  <si>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</si>
  <si>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</si>
  <si>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</si>
  <si>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</si>
  <si>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</si>
  <si>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</si>
  <si>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</si>
  <si>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</si>
  <si>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</si>
  <si>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</si>
  <si>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</si>
  <si>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</si>
  <si>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</si>
  <si>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</si>
  <si>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</si>
  <si>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</si>
  <si>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</si>
  <si>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</si>
  <si>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</si>
  <si>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</si>
  <si>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</si>
  <si>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</si>
  <si>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</si>
  <si>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</si>
  <si>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</si>
  <si>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</si>
  <si>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</si>
  <si>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</si>
  <si>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</si>
  <si>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</si>
  <si>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</si>
  <si>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</si>
  <si>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</si>
  <si>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</si>
  <si>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</si>
  <si>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</si>
  <si>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</si>
  <si>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</si>
  <si>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</si>
  <si>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</si>
  <si>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</si>
  <si>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</si>
  <si>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</si>
  <si>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</si>
  <si>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</si>
  <si>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</si>
  <si>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</si>
  <si>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</si>
  <si>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</si>
  <si>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</si>
  <si>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</si>
  <si>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</si>
  <si>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</si>
  <si>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</si>
  <si>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</si>
  <si>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</si>
  <si>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</si>
  <si>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</si>
  <si>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</si>
  <si>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</si>
  <si>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</si>
  <si>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</si>
  <si>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</si>
  <si>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</si>
  <si>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</si>
  <si>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</si>
  <si>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</si>
  <si>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</si>
  <si>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</si>
  <si>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</si>
  <si>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</si>
  <si>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</si>
  <si>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</si>
  <si>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</si>
  <si>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</si>
  <si>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</si>
  <si>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</si>
  <si>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</si>
  <si>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</si>
  <si>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</si>
  <si>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</si>
  <si>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</si>
  <si>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</si>
  <si>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</si>
  <si>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</si>
  <si>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</si>
  <si>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</si>
  <si>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</si>
  <si>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</si>
  <si>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</si>
  <si>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</si>
  <si>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</si>
  <si>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</si>
  <si>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</si>
  <si>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</si>
  <si>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</si>
  <si>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</si>
  <si>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</si>
  <si>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</si>
  <si>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</si>
  <si>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</si>
  <si>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</si>
  <si>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</si>
  <si>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</si>
  <si>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</si>
  <si>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</si>
  <si>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</si>
  <si>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</si>
  <si>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</si>
  <si>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</si>
  <si>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</si>
  <si>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</si>
  <si>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</si>
  <si>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</si>
  <si>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</si>
  <si>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</si>
  <si>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</si>
  <si>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</si>
  <si>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</si>
  <si>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</si>
  <si>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</si>
  <si>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</si>
  <si>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</si>
  <si>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</si>
  <si>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</si>
  <si>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</si>
  <si>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</si>
  <si>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</si>
  <si>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</si>
  <si>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</si>
  <si>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</si>
  <si>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</si>
  <si>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</si>
  <si>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</si>
  <si>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</si>
  <si>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</si>
  <si>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</si>
  <si>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</si>
  <si>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</si>
  <si>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</si>
  <si>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</si>
  <si>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</si>
  <si>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</si>
  <si>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</si>
  <si>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</si>
  <si>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</si>
  <si>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</si>
  <si>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</si>
  <si>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</si>
  <si>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</si>
  <si>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</si>
  <si>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</si>
  <si>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</si>
  <si>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</si>
  <si>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</si>
  <si>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</si>
  <si>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</si>
  <si>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</si>
  <si>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</si>
  <si>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</si>
  <si>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</si>
  <si>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</si>
  <si>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</si>
  <si>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</si>
  <si>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</si>
  <si>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</si>
  <si>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</si>
  <si>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</si>
  <si>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</si>
  <si>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</si>
  <si>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</si>
  <si>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</si>
  <si>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</si>
  <si>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</si>
  <si>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</si>
  <si>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</si>
  <si>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</si>
  <si>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</si>
  <si>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</si>
  <si>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</si>
  <si>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</si>
  <si>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</si>
  <si>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</si>
  <si>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</si>
  <si>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</si>
  <si>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</si>
  <si>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</si>
  <si>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</si>
  <si>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</si>
  <si>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</si>
  <si>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</si>
  <si>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</si>
  <si>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</si>
  <si>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</si>
  <si>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</si>
  <si>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</si>
  <si>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</si>
  <si>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</si>
  <si>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</si>
  <si>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</si>
  <si>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</si>
  <si>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</si>
  <si>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</si>
  <si>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</si>
  <si>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</si>
  <si>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</si>
  <si>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</si>
  <si>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</si>
  <si>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</si>
  <si>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</si>
  <si>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</si>
  <si>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</si>
  <si>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</si>
  <si>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</si>
  <si>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</si>
  <si>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</si>
  <si>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</si>
  <si>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</si>
  <si>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</si>
  <si>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</si>
  <si>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</si>
  <si>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</si>
  <si>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</si>
  <si>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</si>
  <si>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</si>
  <si>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</si>
  <si>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</si>
  <si>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</si>
  <si>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</si>
  <si>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</si>
  <si>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</si>
  <si>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</si>
  <si>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</si>
  <si>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</si>
  <si>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</si>
  <si>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</si>
  <si>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</si>
  <si>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</si>
  <si>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</si>
  <si>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</si>
  <si>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</si>
  <si>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</si>
  <si>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</si>
  <si>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</si>
  <si>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</si>
  <si>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</si>
  <si>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</si>
  <si>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</si>
  <si>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</si>
  <si>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</si>
  <si>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</si>
  <si>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</si>
  <si>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</si>
  <si>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</si>
  <si>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</si>
  <si>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</si>
  <si>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</si>
  <si>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</si>
  <si>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</si>
  <si>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</si>
  <si>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</si>
  <si>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</si>
  <si>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</si>
  <si>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</si>
  <si>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</si>
  <si>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</si>
  <si>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</si>
  <si>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</si>
  <si>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</si>
  <si>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</si>
  <si>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</si>
  <si>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</si>
  <si>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</si>
  <si>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</si>
  <si>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</si>
  <si>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</si>
  <si>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</si>
  <si>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</si>
  <si>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</si>
  <si>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</si>
  <si>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</si>
  <si>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</si>
  <si>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</si>
  <si>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</si>
  <si>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</si>
  <si>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</si>
  <si>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</si>
  <si>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</si>
  <si>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</si>
  <si>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</si>
  <si>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</si>
  <si>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</si>
  <si>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</si>
  <si>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</si>
  <si>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</si>
  <si>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</si>
  <si>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</si>
  <si>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</si>
  <si>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</si>
  <si>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</si>
  <si>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</si>
  <si>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</si>
  <si>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</si>
  <si>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</si>
  <si>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</si>
  <si>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</si>
  <si>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</si>
  <si>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</si>
  <si>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</si>
  <si>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</si>
  <si>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</si>
  <si>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</si>
  <si>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</si>
  <si>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</si>
  <si>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</si>
  <si>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</si>
  <si>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</si>
  <si>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</si>
  <si>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</si>
  <si>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</si>
  <si>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</si>
  <si>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</si>
  <si>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</si>
  <si>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</si>
  <si>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</si>
  <si>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</si>
  <si>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</si>
  <si>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</si>
  <si>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</si>
  <si>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</si>
  <si>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</si>
  <si>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</si>
  <si>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</si>
  <si>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</si>
  <si>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</si>
  <si>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</si>
  <si>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</si>
  <si>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</si>
  <si>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</si>
  <si>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</si>
  <si>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</si>
  <si>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</si>
  <si>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</si>
  <si>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</si>
  <si>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</si>
  <si>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</si>
  <si>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</si>
  <si>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</si>
  <si>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</si>
  <si>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</si>
  <si>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</si>
  <si>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</si>
  <si>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</si>
  <si>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</si>
  <si>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</si>
  <si>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</si>
  <si>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</si>
  <si>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</si>
  <si>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</si>
  <si>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</si>
  <si>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</si>
  <si>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</si>
  <si>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</si>
  <si>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</si>
  <si>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</si>
  <si>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</si>
  <si>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</si>
  <si>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</si>
  <si>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</si>
  <si>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</si>
  <si>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</si>
  <si>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</si>
  <si>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</si>
  <si>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</si>
  <si>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</si>
  <si>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</si>
  <si>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</si>
  <si>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</si>
  <si>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</si>
  <si>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</si>
  <si>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</si>
  <si>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</si>
  <si>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</si>
  <si>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</si>
  <si>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</si>
  <si>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</si>
  <si>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</si>
  <si>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</si>
  <si>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</si>
  <si>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</si>
  <si>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</si>
  <si>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</si>
  <si>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</si>
  <si>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</si>
  <si>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</si>
  <si>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</si>
  <si>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</si>
  <si>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</si>
  <si>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</si>
  <si>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</si>
  <si>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</si>
  <si>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</si>
  <si>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</si>
  <si>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</si>
  <si>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</si>
  <si>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</si>
  <si>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</si>
  <si>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</si>
  <si>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</si>
  <si>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</si>
  <si>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</si>
  <si>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</si>
  <si>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</si>
  <si>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</si>
  <si>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</si>
  <si>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</si>
  <si>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</si>
  <si>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</si>
  <si>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</si>
  <si>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</si>
  <si>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</si>
  <si>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</si>
  <si>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</si>
  <si>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</si>
  <si>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</si>
  <si>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</si>
  <si>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</si>
  <si>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</si>
  <si>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</si>
  <si>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</si>
  <si>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</si>
  <si>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</si>
  <si>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</si>
  <si>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</si>
  <si>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</si>
  <si>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</si>
  <si>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</si>
  <si>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</si>
  <si>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</si>
  <si>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</si>
  <si>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</si>
  <si>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</si>
  <si>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</si>
  <si>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</si>
  <si>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</si>
  <si>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</si>
  <si>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</si>
  <si>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</si>
  <si>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</si>
  <si>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</si>
  <si>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</si>
  <si>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</si>
  <si>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</si>
  <si>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</si>
  <si>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</si>
  <si>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</si>
  <si>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</si>
  <si>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</si>
  <si>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</si>
  <si>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</si>
  <si>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</si>
  <si>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</si>
  <si>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</si>
  <si>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</si>
  <si>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</si>
  <si>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</si>
  <si>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</si>
  <si>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</si>
  <si>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</si>
  <si>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</si>
  <si>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</si>
  <si>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</si>
  <si>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</si>
  <si>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</si>
  <si>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</si>
  <si>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</si>
  <si>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</si>
  <si>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</si>
  <si>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</si>
  <si>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</si>
  <si>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</si>
  <si>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</si>
  <si>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</si>
  <si>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</si>
  <si>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</si>
  <si>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</si>
  <si>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</si>
  <si>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</si>
  <si>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</si>
  <si>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</si>
  <si>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</si>
  <si>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</si>
  <si>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</si>
  <si>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</si>
  <si>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</si>
  <si>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</si>
  <si>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</si>
  <si>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</si>
  <si>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</si>
  <si>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</si>
  <si>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</si>
  <si>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</si>
  <si>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</si>
  <si>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</si>
  <si>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</si>
  <si>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</si>
  <si>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</si>
  <si>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</si>
  <si>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</si>
  <si>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</si>
  <si>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</si>
  <si>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</si>
  <si>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</si>
  <si>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</si>
  <si>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</si>
  <si>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</si>
  <si>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</si>
  <si>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</si>
  <si>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</si>
  <si>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</si>
  <si>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</si>
  <si>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</si>
  <si>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</si>
  <si>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</si>
  <si>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</si>
  <si>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</si>
  <si>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</si>
  <si>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</si>
  <si>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</si>
  <si>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</si>
  <si>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</si>
  <si>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</si>
  <si>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</si>
  <si>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</si>
  <si>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</si>
  <si>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</si>
  <si>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</si>
  <si>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</si>
  <si>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</si>
  <si>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</si>
  <si>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</si>
  <si>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</si>
  <si>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</si>
  <si>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</si>
  <si>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</si>
  <si>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</si>
  <si>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</si>
  <si>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</si>
  <si>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</si>
  <si>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</si>
  <si>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</si>
  <si>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</si>
  <si>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</si>
  <si>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</si>
  <si>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</si>
  <si>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</si>
  <si>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</si>
  <si>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</si>
  <si>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</si>
  <si>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</si>
  <si>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</si>
  <si>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</si>
  <si>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</si>
  <si>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</si>
  <si>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</si>
  <si>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</si>
  <si>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</si>
  <si>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</si>
  <si>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</si>
  <si>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</si>
  <si>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</si>
  <si>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</si>
  <si>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</si>
  <si>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</si>
  <si>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</si>
  <si>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</si>
  <si>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</si>
  <si>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</si>
  <si>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</si>
  <si>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</si>
  <si>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</si>
  <si>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</si>
  <si>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</si>
  <si>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</si>
  <si>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</si>
  <si>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</si>
  <si>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</si>
  <si>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</si>
  <si>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</si>
  <si>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</si>
  <si>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</si>
  <si>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</si>
  <si>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</si>
  <si>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</si>
  <si>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</si>
  <si>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</si>
  <si>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</si>
  <si>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</si>
  <si>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</si>
  <si>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</si>
  <si>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</si>
  <si>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</si>
  <si>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</si>
  <si>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</si>
  <si>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</si>
  <si>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</si>
  <si>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</si>
  <si>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</si>
  <si>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</si>
  <si>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</si>
  <si>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</si>
  <si>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</si>
  <si>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</si>
  <si>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</si>
  <si>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</si>
  <si>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</si>
  <si>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</si>
  <si>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</si>
  <si>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</si>
  <si>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</si>
  <si>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</si>
  <si>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</si>
  <si>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</si>
  <si>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</si>
  <si>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</si>
  <si>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</si>
  <si>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</si>
  <si>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</si>
  <si>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</si>
  <si>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</si>
  <si>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</si>
  <si>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</si>
  <si>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</si>
  <si>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</si>
  <si>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</si>
  <si>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</si>
  <si>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</si>
  <si>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</si>
  <si>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</si>
  <si>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</si>
  <si>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</si>
  <si>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</si>
  <si>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</si>
  <si>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</si>
  <si>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</si>
  <si>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</si>
  <si>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</si>
  <si>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</si>
  <si>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</si>
  <si>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</si>
  <si>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</si>
  <si>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</si>
  <si>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</si>
  <si>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</si>
  <si>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</si>
  <si>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</si>
  <si>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</si>
  <si>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</si>
  <si>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</si>
  <si>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</si>
  <si>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</si>
  <si>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</si>
  <si>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</si>
  <si>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</si>
  <si>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</si>
  <si>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</si>
  <si>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</si>
  <si>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</si>
  <si>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</si>
  <si>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</si>
  <si>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</si>
  <si>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</si>
  <si>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</si>
  <si>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</si>
  <si>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</si>
  <si>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</si>
  <si>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</si>
  <si>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</si>
  <si>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</si>
  <si>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</si>
  <si>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</si>
  <si>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</si>
  <si>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</si>
  <si>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</si>
  <si>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</si>
  <si>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</si>
  <si>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</si>
  <si>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</si>
  <si>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</si>
  <si>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</si>
  <si>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</si>
  <si>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</si>
  <si>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</si>
  <si>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</si>
  <si>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</si>
  <si>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</si>
  <si>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</si>
  <si>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</si>
  <si>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</si>
  <si>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</si>
  <si>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</si>
  <si>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</si>
  <si>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</si>
  <si>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</si>
  <si>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</si>
  <si>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</si>
  <si>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</si>
  <si>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</si>
  <si>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</si>
  <si>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</si>
  <si>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</si>
  <si>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</si>
  <si>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</si>
  <si>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</si>
  <si>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</si>
  <si>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</si>
  <si>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</si>
  <si>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</si>
  <si>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</si>
  <si>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</si>
  <si>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</si>
  <si>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</si>
  <si>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</si>
  <si>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</si>
  <si>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</si>
  <si>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</si>
  <si>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</si>
  <si>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</si>
  <si>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</si>
  <si>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</si>
  <si>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</si>
  <si>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</si>
  <si>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</si>
  <si>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</si>
  <si>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</si>
  <si>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</si>
  <si>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</si>
  <si>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</si>
  <si>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</si>
  <si>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</si>
  <si>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</si>
  <si>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</si>
  <si>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</si>
  <si>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</si>
  <si>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</si>
  <si>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</si>
  <si>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</si>
  <si>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</si>
  <si>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</si>
  <si>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</si>
  <si>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</si>
  <si>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</si>
  <si>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</si>
  <si>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</si>
  <si>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</si>
  <si>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</si>
  <si>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</si>
  <si>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</si>
  <si>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</si>
  <si>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</si>
  <si>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</si>
  <si>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</si>
  <si>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</si>
  <si>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</si>
  <si>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</si>
  <si>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</si>
  <si>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</si>
  <si>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</si>
  <si>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</si>
  <si>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</si>
  <si>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</si>
  <si>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</si>
  <si>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</si>
  <si>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</si>
  <si>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</si>
  <si>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</si>
  <si>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</si>
  <si>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</si>
  <si>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</si>
  <si>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</si>
  <si>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</si>
  <si>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</si>
  <si>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</si>
  <si>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</si>
  <si>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</si>
  <si>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</si>
  <si>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</si>
  <si>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</si>
  <si>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</si>
  <si>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</si>
  <si>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</si>
  <si>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</si>
  <si>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</si>
  <si>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</si>
  <si>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</si>
  <si>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</si>
  <si>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</si>
  <si>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</si>
  <si>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</si>
  <si>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</si>
  <si>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</si>
  <si>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</si>
  <si>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</si>
  <si>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</si>
  <si>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</si>
  <si>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</si>
  <si>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</si>
  <si>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</si>
  <si>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</si>
  <si>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</si>
  <si>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</si>
  <si>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</si>
  <si>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</si>
  <si>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</si>
  <si>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</si>
  <si>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</si>
  <si>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</si>
  <si>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</si>
  <si>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</si>
  <si>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</si>
  <si>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</si>
  <si>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</si>
  <si>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</si>
  <si>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</si>
  <si>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</si>
  <si>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</si>
  <si>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</si>
  <si>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</si>
  <si>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</si>
  <si>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</si>
  <si>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</si>
  <si>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</si>
  <si>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</si>
  <si>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</si>
  <si>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</si>
  <si>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</si>
  <si>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</si>
  <si>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</si>
  <si>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</si>
  <si>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</si>
  <si>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</si>
  <si>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</si>
  <si>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</si>
  <si>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</si>
  <si>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</si>
  <si>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</si>
  <si>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</si>
  <si>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</si>
  <si>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</si>
  <si>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</si>
  <si>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</si>
  <si>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</si>
  <si>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</si>
  <si>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</si>
  <si>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</si>
  <si>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</si>
  <si>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</si>
  <si>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</si>
  <si>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</si>
  <si>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</si>
  <si>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</si>
  <si>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</si>
  <si>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</si>
  <si>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</si>
  <si>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</si>
  <si>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</si>
  <si>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</si>
  <si>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</si>
  <si>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</si>
  <si>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</si>
  <si>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</si>
  <si>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</si>
  <si>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</si>
  <si>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</si>
  <si>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</si>
  <si>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</si>
  <si>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</si>
  <si>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</si>
  <si>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</si>
  <si>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</si>
  <si>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</si>
  <si>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</si>
  <si>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</si>
  <si>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</si>
  <si>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</si>
  <si>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</si>
  <si>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</si>
  <si>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</si>
  <si>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</si>
  <si>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</si>
  <si>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</si>
  <si>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</si>
  <si>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</si>
  <si>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</si>
  <si>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</si>
  <si>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</si>
  <si>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</si>
  <si>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</si>
  <si>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</si>
  <si>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</si>
  <si>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</si>
  <si>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</si>
  <si>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</si>
  <si>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</si>
  <si>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</si>
  <si>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</si>
  <si>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</si>
  <si>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</si>
  <si>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</si>
  <si>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</si>
  <si>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</si>
  <si>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</si>
  <si>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</si>
  <si>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</si>
  <si>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</si>
  <si>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</si>
  <si>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</si>
  <si>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</si>
  <si>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</si>
  <si>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</si>
  <si>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</si>
  <si>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</si>
  <si>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</si>
  <si>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</si>
  <si>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</si>
  <si>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</si>
  <si>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</si>
  <si>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</si>
  <si>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</si>
  <si>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</si>
  <si>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</si>
  <si>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</si>
  <si>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</si>
  <si>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</si>
  <si>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</si>
  <si>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</si>
  <si>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</si>
  <si>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</si>
  <si>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</si>
  <si>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</si>
  <si>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</si>
  <si>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</si>
  <si>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</si>
  <si>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</si>
  <si>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</si>
  <si>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</si>
  <si>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</si>
  <si>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</si>
  <si>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</si>
  <si>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</si>
  <si>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</si>
  <si>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</si>
  <si>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</si>
  <si>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</si>
  <si>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</si>
  <si>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</si>
  <si>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</si>
  <si>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</si>
  <si>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</si>
  <si>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</si>
  <si>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</si>
  <si>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</si>
  <si>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</si>
  <si>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</si>
  <si>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</si>
  <si>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</si>
  <si>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</si>
  <si>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</si>
  <si>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</si>
  <si>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</si>
  <si>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</si>
  <si>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</si>
  <si>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</si>
  <si>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</si>
  <si>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</si>
  <si>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</si>
  <si>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</si>
  <si>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</si>
  <si>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</si>
  <si>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</si>
  <si>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</si>
  <si>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</si>
  <si>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</si>
  <si>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</si>
  <si>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</si>
  <si>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</si>
  <si>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</si>
  <si>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</si>
  <si>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</si>
  <si>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</si>
  <si>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</si>
  <si>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</si>
  <si>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</si>
  <si>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</si>
  <si>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</si>
  <si>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</si>
  <si>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</si>
  <si>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</si>
  <si>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</si>
  <si>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</si>
  <si>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</si>
  <si>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</si>
  <si>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</si>
  <si>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</si>
  <si>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</si>
  <si>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</si>
  <si>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</si>
  <si>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</si>
  <si>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</si>
  <si>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</si>
  <si>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</si>
  <si>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</si>
  <si>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</si>
  <si>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</si>
  <si>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</si>
  <si>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</si>
  <si>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</si>
  <si>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</si>
  <si>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</si>
  <si>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</si>
  <si>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</si>
  <si>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</si>
  <si>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</si>
  <si>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</si>
  <si>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</si>
  <si>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</si>
  <si>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</si>
  <si>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</si>
  <si>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</si>
  <si>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</si>
  <si>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</si>
  <si>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</si>
  <si>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</si>
  <si>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</si>
  <si>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</si>
  <si>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</si>
  <si>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</si>
  <si>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</si>
  <si>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</si>
  <si>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</si>
  <si>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</si>
  <si>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</si>
  <si>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</si>
  <si>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</si>
  <si>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</si>
  <si>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</si>
  <si>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</si>
  <si>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</si>
  <si>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</si>
  <si>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</si>
  <si>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</si>
  <si>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</si>
  <si>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</si>
  <si>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</si>
  <si>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</si>
  <si>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</si>
  <si>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</si>
  <si>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</si>
  <si>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</si>
  <si>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</si>
  <si>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</si>
  <si>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</si>
  <si>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</si>
  <si>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</si>
  <si>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</si>
  <si>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</si>
  <si>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</si>
  <si>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</si>
  <si>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</si>
  <si>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</si>
  <si>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</si>
  <si>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</si>
  <si>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</si>
  <si>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</si>
  <si>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</si>
  <si>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</si>
  <si>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</si>
  <si>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</si>
  <si>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</si>
  <si>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143</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</si>
  <si>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</si>
  <si>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NILSON YESID MORENO MENA </t>
  </si>
  <si>
    <t>CALLE 22 N ° 11 A 98 QUIBDÓ-CHOCÓ</t>
  </si>
  <si>
    <t>ICBF REGIONAL CHOCO</t>
  </si>
  <si>
    <t>151</t>
  </si>
  <si>
    <t>Brindar atención a la primera infancia, niños, niñas menores de 5 años de familias en situación de vulnerabilidad económica, social, cultural, nutricional, y psicológica, a través de los hogares comunitarios de Bienestar Familiar modalidad 0-5 años, en las siguientes forma de atención: Familiares, Múltiples, Grupales y en la modalidad FAMI, apoyar en las familias con mujeres en desarrollo gestantes, madres lactantes y niños y niñas menores de dos año que se encuentren en vulnerabilidad psicoafectiva, nutricional, económica  y social.</t>
  </si>
  <si>
    <t>111</t>
  </si>
  <si>
    <t>Brindar atención a la primera infancia, niños, niñas menores de 5 años de familias en situación de vulnerabilidad económica, social, cultural, nutricional, y psicológica, a través de los hogares comunitarios de Bienestar Familiar modalidad 0-5 años, en la</t>
  </si>
  <si>
    <t>Potenciar en familias, cuidadores y comunidades afrocolombianas e indígenas que hacen parte de corregimientos del municipio de Cértegui sus capacidades para la implementación de acciones afirmativas de educación inicial que permitan a sus niños y niñas fortalecer sus condiciones de sujetos de derechos desde el acceso a servicios públicos y privados que potencien su atención integral.</t>
  </si>
  <si>
    <t>ALCALDIA DE CERTEGUI</t>
  </si>
  <si>
    <t>10</t>
  </si>
  <si>
    <t>Fortalecer en familias, cuidadores y comunidades afrocolombianas sus capacidades para la atención integral de niños y niñas de primera infancia en materia de educación inicial y cuidado desde la garantía de derechos.</t>
  </si>
  <si>
    <t>2021-27-27001162020</t>
  </si>
  <si>
    <t>FUNDACIÓN BRILLOS DEL SOL</t>
  </si>
  <si>
    <t>3127873777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</si>
</sst>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200" zoomScale="85" zoomScaleNormal="85" zoomScaleSheetLayoutView="40" zoomScalePageLayoutView="40" workbookViewId="0">
      <selection activeCell="H212" sqref="H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2690</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900480271</v>
      </c>
      <c r="C20" s="5"/>
      <c r="D20" s="73"/>
      <c r="E20" s="5"/>
      <c r="F20" s="5"/>
      <c r="G20" s="5"/>
      <c r="H20" s="243"/>
      <c r="I20" s="149" t="s">
        <v>628</v>
      </c>
      <c r="J20" s="150" t="s">
        <v>630</v>
      </c>
      <c r="K20" s="151">
        <v>1533630000</v>
      </c>
      <c r="L20" s="152">
        <v>44197</v>
      </c>
      <c r="M20" s="152">
        <v>44561</v>
      </c>
      <c r="N20" s="135">
        <f>+(M20-L20)/30</f>
        <v>12.133333333333333</v>
      </c>
      <c r="O20" s="138"/>
      <c r="U20" s="134"/>
      <c r="V20" s="105">
        <f ca="1">NOW()</f>
        <v>44193.833138657406</v>
      </c>
      <c r="W20" s="105">
        <f ca="1">NOW()</f>
        <v>44193.833138657406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BAOBAD</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2681</v>
      </c>
      <c r="C48" s="112" t="s">
        <v>31</v>
      </c>
      <c r="D48" s="110" t="s">
        <v>2682</v>
      </c>
      <c r="E48" s="145">
        <v>40928</v>
      </c>
      <c r="F48" s="145">
        <v>41273</v>
      </c>
      <c r="G48" s="160">
        <f>IF(AND(E48&lt;&gt;"",F48&lt;&gt;""),((F48-E48)/30),"")</f>
        <v>11.5</v>
      </c>
      <c r="H48" s="114" t="s">
        <v>2683</v>
      </c>
      <c r="I48" s="113" t="s">
        <v>628</v>
      </c>
      <c r="J48" s="113" t="s">
        <v>638</v>
      </c>
      <c r="K48" s="116">
        <v>523258060</v>
      </c>
      <c r="L48" s="115"/>
      <c r="M48" s="117"/>
      <c r="N48" s="115" t="s">
        <v>27</v>
      </c>
      <c r="O48" s="115" t="s">
        <v>26</v>
      </c>
      <c r="P48" s="78"/>
    </row>
    <row r="49" spans="1:16" s="6" customFormat="1" ht="24.75" customHeight="1" x14ac:dyDescent="0.25">
      <c r="A49" s="143">
        <v>2</v>
      </c>
      <c r="B49" s="111" t="s">
        <v>2681</v>
      </c>
      <c r="C49" s="112" t="s">
        <v>31</v>
      </c>
      <c r="D49" s="110" t="s">
        <v>2684</v>
      </c>
      <c r="E49" s="145">
        <v>41302</v>
      </c>
      <c r="F49" s="145">
        <v>41639</v>
      </c>
      <c r="G49" s="160">
        <f t="shared" ref="G49:G50" si="2">IF(AND(E49&lt;&gt;"",F49&lt;&gt;""),((F49-E49)/30),"")</f>
        <v>11.233333333333333</v>
      </c>
      <c r="H49" s="114" t="s">
        <v>2685</v>
      </c>
      <c r="I49" s="113" t="s">
        <v>628</v>
      </c>
      <c r="J49" s="113" t="s">
        <v>638</v>
      </c>
      <c r="K49" s="116">
        <v>732408973</v>
      </c>
      <c r="L49" s="115"/>
      <c r="M49" s="117"/>
      <c r="N49" s="115" t="s">
        <v>27</v>
      </c>
      <c r="O49" s="115" t="s">
        <v>1148</v>
      </c>
      <c r="P49" s="78"/>
    </row>
    <row r="50" spans="1:16" s="6" customFormat="1" ht="24.75" customHeight="1" x14ac:dyDescent="0.25">
      <c r="A50" s="143">
        <v>3</v>
      </c>
      <c r="B50" s="111" t="s">
        <v>2687</v>
      </c>
      <c r="C50" s="112" t="s">
        <v>31</v>
      </c>
      <c r="D50" s="110"/>
      <c r="E50" s="145">
        <v>42370</v>
      </c>
      <c r="F50" s="145">
        <v>42727</v>
      </c>
      <c r="G50" s="160">
        <f t="shared" si="2"/>
        <v>11.9</v>
      </c>
      <c r="H50" s="119" t="s">
        <v>2686</v>
      </c>
      <c r="I50" s="113" t="s">
        <v>628</v>
      </c>
      <c r="J50" s="113" t="s">
        <v>641</v>
      </c>
      <c r="K50" s="116">
        <v>200000000</v>
      </c>
      <c r="L50" s="115"/>
      <c r="M50" s="117"/>
      <c r="N50" s="115" t="s">
        <v>27</v>
      </c>
      <c r="O50" s="115" t="s">
        <v>26</v>
      </c>
      <c r="P50" s="78"/>
    </row>
    <row r="51" spans="1:16" s="6" customFormat="1" ht="24.75" customHeight="1" outlineLevel="1" x14ac:dyDescent="0.25">
      <c r="A51" s="143">
        <v>4</v>
      </c>
      <c r="B51" s="111" t="s">
        <v>2687</v>
      </c>
      <c r="C51" s="112" t="s">
        <v>31</v>
      </c>
      <c r="D51" s="110"/>
      <c r="E51" s="145">
        <v>42751</v>
      </c>
      <c r="F51" s="145">
        <v>43091</v>
      </c>
      <c r="G51" s="160">
        <f t="shared" ref="G51:G107" si="3">IF(AND(E51&lt;&gt;"",F51&lt;&gt;""),((F51-E51)/30),"")</f>
        <v>11.333333333333334</v>
      </c>
      <c r="H51" s="114" t="s">
        <v>2686</v>
      </c>
      <c r="I51" s="113" t="s">
        <v>628</v>
      </c>
      <c r="J51" s="113" t="s">
        <v>641</v>
      </c>
      <c r="K51" s="116">
        <v>135000000</v>
      </c>
      <c r="L51" s="115"/>
      <c r="M51" s="117"/>
      <c r="N51" s="115" t="s">
        <v>27</v>
      </c>
      <c r="O51" s="115" t="s">
        <v>26</v>
      </c>
      <c r="P51" s="78"/>
    </row>
    <row r="52" spans="1:16" s="7" customFormat="1" ht="24.75" customHeight="1" outlineLevel="1" x14ac:dyDescent="0.25">
      <c r="A52" s="144">
        <v>5</v>
      </c>
      <c r="B52" s="111" t="s">
        <v>2687</v>
      </c>
      <c r="C52" s="112" t="s">
        <v>31</v>
      </c>
      <c r="D52" s="110"/>
      <c r="E52" s="145">
        <v>43108</v>
      </c>
      <c r="F52" s="145">
        <v>43455</v>
      </c>
      <c r="G52" s="160">
        <f t="shared" si="3"/>
        <v>11.566666666666666</v>
      </c>
      <c r="H52" s="119" t="s">
        <v>2686</v>
      </c>
      <c r="I52" s="113" t="s">
        <v>628</v>
      </c>
      <c r="J52" s="113" t="s">
        <v>641</v>
      </c>
      <c r="K52" s="116">
        <v>140000000</v>
      </c>
      <c r="L52" s="115"/>
      <c r="M52" s="117"/>
      <c r="N52" s="115" t="s">
        <v>27</v>
      </c>
      <c r="O52" s="115" t="s">
        <v>26</v>
      </c>
      <c r="P52" s="79"/>
    </row>
    <row r="53" spans="1:16" s="7" customFormat="1" ht="24.75" customHeight="1" outlineLevel="1" x14ac:dyDescent="0.25">
      <c r="A53" s="144">
        <v>6</v>
      </c>
      <c r="B53" s="111" t="s">
        <v>2691</v>
      </c>
      <c r="C53" s="112" t="s">
        <v>32</v>
      </c>
      <c r="D53" s="110" t="s">
        <v>2688</v>
      </c>
      <c r="E53" s="145">
        <v>43497</v>
      </c>
      <c r="F53" s="145">
        <v>43708</v>
      </c>
      <c r="G53" s="160">
        <f t="shared" si="3"/>
        <v>7.0333333333333332</v>
      </c>
      <c r="H53" s="119" t="s">
        <v>2689</v>
      </c>
      <c r="I53" s="113" t="s">
        <v>628</v>
      </c>
      <c r="J53" s="113" t="s">
        <v>654</v>
      </c>
      <c r="K53" s="116">
        <v>50000000</v>
      </c>
      <c r="L53" s="115"/>
      <c r="M53" s="117"/>
      <c r="N53" s="115" t="s">
        <v>27</v>
      </c>
      <c r="O53" s="115" t="s">
        <v>26</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2677</v>
      </c>
      <c r="E114" s="145">
        <v>43894</v>
      </c>
      <c r="F114" s="145">
        <v>44196</v>
      </c>
      <c r="G114" s="160">
        <f>IF(AND(E114&lt;&gt;"",F114&lt;&gt;""),((F114-E114)/30),"")</f>
        <v>10.066666666666666</v>
      </c>
      <c r="H114" s="122" t="s">
        <v>2678</v>
      </c>
      <c r="I114" s="121" t="s">
        <v>628</v>
      </c>
      <c r="J114" s="121" t="s">
        <v>630</v>
      </c>
      <c r="K114" s="123">
        <v>1482579288</v>
      </c>
      <c r="L114" s="100" t="e">
        <f>+IF(AND(K114&gt;0,O114="Ejecución"),(K114/877802)*Tabla28[[#This Row],[% participación]],IF(AND(K114&gt;0,O114&lt;&gt;"Ejecución"),"-",""))</f>
        <v>#VALUE!</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0.04</v>
      </c>
      <c r="G179" s="165">
        <f>IF(F179&gt;0,SUM(E179+F179),"")</f>
        <v>0.06</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0.06</v>
      </c>
      <c r="D185" s="91" t="s">
        <v>2628</v>
      </c>
      <c r="E185" s="94">
        <f>+(C185*SUM(K20:K35))</f>
        <v>92017800</v>
      </c>
      <c r="F185" s="92"/>
      <c r="G185" s="93"/>
      <c r="H185" s="88"/>
      <c r="I185" s="90" t="s">
        <v>2627</v>
      </c>
      <c r="J185" s="166">
        <f>+SUM(M179:M183)</f>
        <v>0.03</v>
      </c>
      <c r="K185" s="236" t="s">
        <v>2628</v>
      </c>
      <c r="L185" s="236"/>
      <c r="M185" s="94">
        <f>+J185*(SUM(K20:K35))</f>
        <v>46008900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42606</v>
      </c>
      <c r="D193" s="5"/>
      <c r="E193" s="126">
        <v>1084</v>
      </c>
      <c r="F193" s="5"/>
      <c r="G193" s="5"/>
      <c r="H193" s="147" t="s">
        <v>2679</v>
      </c>
      <c r="J193" s="5"/>
      <c r="K193" s="127">
        <v>40928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2680</v>
      </c>
      <c r="J211" s="27" t="s">
        <v>2622</v>
      </c>
      <c r="K211" s="148"/>
      <c r="L211" s="21"/>
      <c r="M211" s="21"/>
      <c r="N211" s="21"/>
      <c r="O211" s="8"/>
    </row>
    <row r="212" spans="1:15" x14ac:dyDescent="0.25">
      <c r="A212" s="9"/>
      <c r="B212" s="27" t="s">
        <v>2619</v>
      </c>
      <c r="C212" s="147" t="s">
        <v>2679</v>
      </c>
      <c r="D212" s="21"/>
      <c r="G212" s="27" t="s">
        <v>2621</v>
      </c>
      <c r="H212" s="148" t="s">
        <v>2692</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dcmitype/"/>
    <ds:schemaRef ds:uri="http://schemas.microsoft.com/office/infopath/2007/PartnerControls"/>
    <ds:schemaRef ds:uri="http://schemas.openxmlformats.org/package/2006/metadata/core-properties"/>
    <ds:schemaRef ds:uri="http://www.w3.org/XML/1998/namespace"/>
    <ds:schemaRef ds:uri="a65d333d-5b59-4810-bc94-b80d9325abbc"/>
    <ds:schemaRef ds:uri="http://schemas.microsoft.com/office/2006/documentManagement/types"/>
    <ds:schemaRef ds:uri="4fb10211-09fb-4e80-9f0b-184718d5d98c"/>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NILSON YESID MORENO</cp:lastModifiedBy>
  <cp:lastPrinted>2020-12-28T23:27:11Z</cp:lastPrinted>
  <dcterms:created xsi:type="dcterms:W3CDTF">2020-10-14T21:57:42Z</dcterms:created>
  <dcterms:modified xsi:type="dcterms:W3CDTF">2020-12-29T00:59:48Z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