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G:\2020-2020 Invitaciones ICBF-Banco Nal. Oferentes\Sucre\"/>
    </mc:Choice>
  </mc:AlternateContent>
  <xr:revisionPtr revIDLastSave="0" documentId="8_{5C0AF9BE-52BC-4DF2-8245-2474F5A65E1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<sst xmlns="http://schemas.openxmlformats.org/spreadsheetml/2006/main" count="3079" uniqueCount="2698">
  <si>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</si>
  <si>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</si>
  <si>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</si>
  <si>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</si>
  <si>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</si>
  <si>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</si>
  <si>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</si>
  <si>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</si>
  <si>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</si>
  <si>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</si>
  <si>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</si>
  <si>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</si>
  <si>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</si>
  <si>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</si>
  <si>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</si>
  <si>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</si>
  <si>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</si>
  <si>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</si>
  <si>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</si>
  <si>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</si>
  <si>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</si>
  <si>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</si>
  <si>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</si>
  <si>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</si>
  <si>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</si>
  <si>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</si>
  <si>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</si>
  <si>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</si>
  <si>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</si>
  <si>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</si>
  <si>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</si>
  <si>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</si>
  <si>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</si>
  <si>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</si>
  <si>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</si>
  <si>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</si>
  <si>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</si>
  <si>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</si>
  <si>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</si>
  <si>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</si>
  <si>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</si>
  <si>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</si>
  <si>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</si>
  <si>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</si>
  <si>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</si>
  <si>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</si>
  <si>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</si>
  <si>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</si>
  <si>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</si>
  <si>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</si>
  <si>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</si>
  <si>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</si>
  <si>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</si>
  <si>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</si>
  <si>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</si>
  <si>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</si>
  <si>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</si>
  <si>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</si>
  <si>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</si>
  <si>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</si>
  <si>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</si>
  <si>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</si>
  <si>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</si>
  <si>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</si>
  <si>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</si>
  <si>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</si>
  <si>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</si>
  <si>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</si>
  <si>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</si>
  <si>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</si>
  <si>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</si>
  <si>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</si>
  <si>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</si>
  <si>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</si>
  <si>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</si>
  <si>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</si>
  <si>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</si>
  <si>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</si>
  <si>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</si>
  <si>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</si>
  <si>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</si>
  <si>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</si>
  <si>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</si>
  <si>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</si>
  <si>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</si>
  <si>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</si>
  <si>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</si>
  <si>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</si>
  <si>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</si>
  <si>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</si>
  <si>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</si>
  <si>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</si>
  <si>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</si>
  <si>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</si>
  <si>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</si>
  <si>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</si>
  <si>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</si>
  <si>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</si>
  <si>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</si>
  <si>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</si>
  <si>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</si>
  <si>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</si>
  <si>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</si>
  <si>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</si>
  <si>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</si>
  <si>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</si>
  <si>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</si>
  <si>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</si>
  <si>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</si>
  <si>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</si>
  <si>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</si>
  <si>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</si>
  <si>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</si>
  <si>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</si>
  <si>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</si>
  <si>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</si>
  <si>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</si>
  <si>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</si>
  <si>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</si>
  <si>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</si>
  <si>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</si>
  <si>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</si>
  <si>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</si>
  <si>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</si>
  <si>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</si>
  <si>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</si>
  <si>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</si>
  <si>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</si>
  <si>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</si>
  <si>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</si>
  <si>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</si>
  <si>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</si>
  <si>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</si>
  <si>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</si>
  <si>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</si>
  <si>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</si>
  <si>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</si>
  <si>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</si>
  <si>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</si>
  <si>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</si>
  <si>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</si>
  <si>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</si>
  <si>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</si>
  <si>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</si>
  <si>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</si>
  <si>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</si>
  <si>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</si>
  <si>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</si>
  <si>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</si>
  <si>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</si>
  <si>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</si>
  <si>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</si>
  <si>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</si>
  <si>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</si>
  <si>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</si>
  <si>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</si>
  <si>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</si>
  <si>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</si>
  <si>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</si>
  <si>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</si>
  <si>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</si>
  <si>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</si>
  <si>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</si>
  <si>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</si>
  <si>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</si>
  <si>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</si>
  <si>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</si>
  <si>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</si>
  <si>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</si>
  <si>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</si>
  <si>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</si>
  <si>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</si>
  <si>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</si>
  <si>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</si>
  <si>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</si>
  <si>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</si>
  <si>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</si>
  <si>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</si>
  <si>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</si>
  <si>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</si>
  <si>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</si>
  <si>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</si>
  <si>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</si>
  <si>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</si>
  <si>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</si>
  <si>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</si>
  <si>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</si>
  <si>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</si>
  <si>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</si>
  <si>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</si>
  <si>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</si>
  <si>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</si>
  <si>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</si>
  <si>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</si>
  <si>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</si>
  <si>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</si>
  <si>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</si>
  <si>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</si>
  <si>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</si>
  <si>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</si>
  <si>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</si>
  <si>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</si>
  <si>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</si>
  <si>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</si>
  <si>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</si>
  <si>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</si>
  <si>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</si>
  <si>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</si>
  <si>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</si>
  <si>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</si>
  <si>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</si>
  <si>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</si>
  <si>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</si>
  <si>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</si>
  <si>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</si>
  <si>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</si>
  <si>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</si>
  <si>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</si>
  <si>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</si>
  <si>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</si>
  <si>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</si>
  <si>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</si>
  <si>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</si>
  <si>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</si>
  <si>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</si>
  <si>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</si>
  <si>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</si>
  <si>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</si>
  <si>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</si>
  <si>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</si>
  <si>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</si>
  <si>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</si>
  <si>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</si>
  <si>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</si>
  <si>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</si>
  <si>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</si>
  <si>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</si>
  <si>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</si>
  <si>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</si>
  <si>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</si>
  <si>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</si>
  <si>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</si>
  <si>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</si>
  <si>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</si>
  <si>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</si>
  <si>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</si>
  <si>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</si>
  <si>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</si>
  <si>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</si>
  <si>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</si>
  <si>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</si>
  <si>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</si>
  <si>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</si>
  <si>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</si>
  <si>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</si>
  <si>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</si>
  <si>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</si>
  <si>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</si>
  <si>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</si>
  <si>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</si>
  <si>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</si>
  <si>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</si>
  <si>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</si>
  <si>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</si>
  <si>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</si>
  <si>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</si>
  <si>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</si>
  <si>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</si>
  <si>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</si>
  <si>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</si>
  <si>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</si>
  <si>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</si>
  <si>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</si>
  <si>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</si>
  <si>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</si>
  <si>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</si>
  <si>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</si>
  <si>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</si>
  <si>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</si>
  <si>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</si>
  <si>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</si>
  <si>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</si>
  <si>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</si>
  <si>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</si>
  <si>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</si>
  <si>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</si>
  <si>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</si>
  <si>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</si>
  <si>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</si>
  <si>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</si>
  <si>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</si>
  <si>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</si>
  <si>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</si>
  <si>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</si>
  <si>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</si>
  <si>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</si>
  <si>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</si>
  <si>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</si>
  <si>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</si>
  <si>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</si>
  <si>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</si>
  <si>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</si>
  <si>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</si>
  <si>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</si>
  <si>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</si>
  <si>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</si>
  <si>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</si>
  <si>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</si>
  <si>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</si>
  <si>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</si>
  <si>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</si>
  <si>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</si>
  <si>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</si>
  <si>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</si>
  <si>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</si>
  <si>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</si>
  <si>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</si>
  <si>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</si>
  <si>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</si>
  <si>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</si>
  <si>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</si>
  <si>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</si>
  <si>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</si>
  <si>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</si>
  <si>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</si>
  <si>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</si>
  <si>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</si>
  <si>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</si>
  <si>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</si>
  <si>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</si>
  <si>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</si>
  <si>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</si>
  <si>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</si>
  <si>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</si>
  <si>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</si>
  <si>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</si>
  <si>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</si>
  <si>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</si>
  <si>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</si>
  <si>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</si>
  <si>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</si>
  <si>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</si>
  <si>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</si>
  <si>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</si>
  <si>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</si>
  <si>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</si>
  <si>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</si>
  <si>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</si>
  <si>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</si>
  <si>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</si>
  <si>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</si>
  <si>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</si>
  <si>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</si>
  <si>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</si>
  <si>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</si>
  <si>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</si>
  <si>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</si>
  <si>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</si>
  <si>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</si>
  <si>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</si>
  <si>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</si>
  <si>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</si>
  <si>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</si>
  <si>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</si>
  <si>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</si>
  <si>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</si>
  <si>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</si>
  <si>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</si>
  <si>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</si>
  <si>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</si>
  <si>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</si>
  <si>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</si>
  <si>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</si>
  <si>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</si>
  <si>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</si>
  <si>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</si>
  <si>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</si>
  <si>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</si>
  <si>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</si>
  <si>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</si>
  <si>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</si>
  <si>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</si>
  <si>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</si>
  <si>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</si>
  <si>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</si>
  <si>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</si>
  <si>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</si>
  <si>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</si>
  <si>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</si>
  <si>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</si>
  <si>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</si>
  <si>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</si>
  <si>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</si>
  <si>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</si>
  <si>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</si>
  <si>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</si>
  <si>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</si>
  <si>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</si>
  <si>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</si>
  <si>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</si>
  <si>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</si>
  <si>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</si>
  <si>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</si>
  <si>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</si>
  <si>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</si>
  <si>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</si>
  <si>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</si>
  <si>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</si>
  <si>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</si>
  <si>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</si>
  <si>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</si>
  <si>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</si>
  <si>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</si>
  <si>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</si>
  <si>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</si>
  <si>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</si>
  <si>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</si>
  <si>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</si>
  <si>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</si>
  <si>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</si>
  <si>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</si>
  <si>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</si>
  <si>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</si>
  <si>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</si>
  <si>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</si>
  <si>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</si>
  <si>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</si>
  <si>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</si>
  <si>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</si>
  <si>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</si>
  <si>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</si>
  <si>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</si>
  <si>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</si>
  <si>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</si>
  <si>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</si>
  <si>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</si>
  <si>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</si>
  <si>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</si>
  <si>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</si>
  <si>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</si>
  <si>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</si>
  <si>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</si>
  <si>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</si>
  <si>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</si>
  <si>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</si>
  <si>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</si>
  <si>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</si>
  <si>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</si>
  <si>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</si>
  <si>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</si>
  <si>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</si>
  <si>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</si>
  <si>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</si>
  <si>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</si>
  <si>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</si>
  <si>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</si>
  <si>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</si>
  <si>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</si>
  <si>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</si>
  <si>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</si>
  <si>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</si>
  <si>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</si>
  <si>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</si>
  <si>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</si>
  <si>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</si>
  <si>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</si>
  <si>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</si>
  <si>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</si>
  <si>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</si>
  <si>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</si>
  <si>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</si>
  <si>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</si>
  <si>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</si>
  <si>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</si>
  <si>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</si>
  <si>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</si>
  <si>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</si>
  <si>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</si>
  <si>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</si>
  <si>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</si>
  <si>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</si>
  <si>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</si>
  <si>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</si>
  <si>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</si>
  <si>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</si>
  <si>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</si>
  <si>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</si>
  <si>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</si>
  <si>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</si>
  <si>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</si>
  <si>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</si>
  <si>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</si>
  <si>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</si>
  <si>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</si>
  <si>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</si>
  <si>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</si>
  <si>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</si>
  <si>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</si>
  <si>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</si>
  <si>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</si>
  <si>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</si>
  <si>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</si>
  <si>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</si>
  <si>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</si>
  <si>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</si>
  <si>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</si>
  <si>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</si>
  <si>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</si>
  <si>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</si>
  <si>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</si>
  <si>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</si>
  <si>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</si>
  <si>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</si>
  <si>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</si>
  <si>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</si>
  <si>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</si>
  <si>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</si>
  <si>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</si>
  <si>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</si>
  <si>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</si>
  <si>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</si>
  <si>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</si>
  <si>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</si>
  <si>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</si>
  <si>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</si>
  <si>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</si>
  <si>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</si>
  <si>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</si>
  <si>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</si>
  <si>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</si>
  <si>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</si>
  <si>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</si>
  <si>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</si>
  <si>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</si>
  <si>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</si>
  <si>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</si>
  <si>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</si>
  <si>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</si>
  <si>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</si>
  <si>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</si>
  <si>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</si>
  <si>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</si>
  <si>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</si>
  <si>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</si>
  <si>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</si>
  <si>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</si>
  <si>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</si>
  <si>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</si>
  <si>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</si>
  <si>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</si>
  <si>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</si>
  <si>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</si>
  <si>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</si>
  <si>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</si>
  <si>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</si>
  <si>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</si>
  <si>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</si>
  <si>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</si>
  <si>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</si>
  <si>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</si>
  <si>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</si>
  <si>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</si>
  <si>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</si>
  <si>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</si>
  <si>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</si>
  <si>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</si>
  <si>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</si>
  <si>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</si>
  <si>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</si>
  <si>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</si>
  <si>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</si>
  <si>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</si>
  <si>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</si>
  <si>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</si>
  <si>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</si>
  <si>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</si>
  <si>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</si>
  <si>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</si>
  <si>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</si>
  <si>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</si>
  <si>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</si>
  <si>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</si>
  <si>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</si>
  <si>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</si>
  <si>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</si>
  <si>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</si>
  <si>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</si>
  <si>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</si>
  <si>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</si>
  <si>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</si>
  <si>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</si>
  <si>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</si>
  <si>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</si>
  <si>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</si>
  <si>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</si>
  <si>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</si>
  <si>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</si>
  <si>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</si>
  <si>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</si>
  <si>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</si>
  <si>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</si>
  <si>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</si>
  <si>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</si>
  <si>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</si>
  <si>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</si>
  <si>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</si>
  <si>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</si>
  <si>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</si>
  <si>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</si>
  <si>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</si>
  <si>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</si>
  <si>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</si>
  <si>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</si>
  <si>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</si>
  <si>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</si>
  <si>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</si>
  <si>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</si>
  <si>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</si>
  <si>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</si>
  <si>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</si>
  <si>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</si>
  <si>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</si>
  <si>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</si>
  <si>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</si>
  <si>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</si>
  <si>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</si>
  <si>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</si>
  <si>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</si>
  <si>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</si>
  <si>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</si>
  <si>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</si>
  <si>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</si>
  <si>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</si>
  <si>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</si>
  <si>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</si>
  <si>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</si>
  <si>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</si>
  <si>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</si>
  <si>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</si>
  <si>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</si>
  <si>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</si>
  <si>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</si>
  <si>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</si>
  <si>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</si>
  <si>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</si>
  <si>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</si>
  <si>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</si>
  <si>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</si>
  <si>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</si>
  <si>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</si>
  <si>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</si>
  <si>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</si>
  <si>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</si>
  <si>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</si>
  <si>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</si>
  <si>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</si>
  <si>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</si>
  <si>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</si>
  <si>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</si>
  <si>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</si>
  <si>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</si>
  <si>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</si>
  <si>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</si>
  <si>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</si>
  <si>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</si>
  <si>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</si>
  <si>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</si>
  <si>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</si>
  <si>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</si>
  <si>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</si>
  <si>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</si>
  <si>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</si>
  <si>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</si>
  <si>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</si>
  <si>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</si>
  <si>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</si>
  <si>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</si>
  <si>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</si>
  <si>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</si>
  <si>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</si>
  <si>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</si>
  <si>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</si>
  <si>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</si>
  <si>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</si>
  <si>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</si>
  <si>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</si>
  <si>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</si>
  <si>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</si>
  <si>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</si>
  <si>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</si>
  <si>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</si>
  <si>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</si>
  <si>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</si>
  <si>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</si>
  <si>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</si>
  <si>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</si>
  <si>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</si>
  <si>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</si>
  <si>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</si>
  <si>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</si>
  <si>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</si>
  <si>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</si>
  <si>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</si>
  <si>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</si>
  <si>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</si>
  <si>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</si>
  <si>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</si>
  <si>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</si>
  <si>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</si>
  <si>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</si>
  <si>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</si>
  <si>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</si>
  <si>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</si>
  <si>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</si>
  <si>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</si>
  <si>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</si>
  <si>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</si>
  <si>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</si>
  <si>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</si>
  <si>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</si>
  <si>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</si>
  <si>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</si>
  <si>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</si>
  <si>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</si>
  <si>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</si>
  <si>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</si>
  <si>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</si>
  <si>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</si>
  <si>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</si>
  <si>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</si>
  <si>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</si>
  <si>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</si>
  <si>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</si>
  <si>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</si>
  <si>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</si>
  <si>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</si>
  <si>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</si>
  <si>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</si>
  <si>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</si>
  <si>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</si>
  <si>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</si>
  <si>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</si>
  <si>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</si>
  <si>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</si>
  <si>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</si>
  <si>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</si>
  <si>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</si>
  <si>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</si>
  <si>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</si>
  <si>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</si>
  <si>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</si>
  <si>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</si>
  <si>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</si>
  <si>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</si>
  <si>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</si>
  <si>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</si>
  <si>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</si>
  <si>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</si>
  <si>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</si>
  <si>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</si>
  <si>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</si>
  <si>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</si>
  <si>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</si>
  <si>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</si>
  <si>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</si>
  <si>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</si>
  <si>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</si>
  <si>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</si>
  <si>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</si>
  <si>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</si>
  <si>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</si>
  <si>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</si>
  <si>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</si>
  <si>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</si>
  <si>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</si>
  <si>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</si>
  <si>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</si>
  <si>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</si>
  <si>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</si>
  <si>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</si>
  <si>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</si>
  <si>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</si>
  <si>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</si>
  <si>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</si>
  <si>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</si>
  <si>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</si>
  <si>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</si>
  <si>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</si>
  <si>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</si>
  <si>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</si>
  <si>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</si>
  <si>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</si>
  <si>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</si>
  <si>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</si>
  <si>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</si>
  <si>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</si>
  <si>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</si>
  <si>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</si>
  <si>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</si>
  <si>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</si>
  <si>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</si>
  <si>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</si>
  <si>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</si>
  <si>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</si>
  <si>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</si>
  <si>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</si>
  <si>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</si>
  <si>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</si>
  <si>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</si>
  <si>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</si>
  <si>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</si>
  <si>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</si>
  <si>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</si>
  <si>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</si>
  <si>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</si>
  <si>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</si>
  <si>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</si>
  <si>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</si>
  <si>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</si>
  <si>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</si>
  <si>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</si>
  <si>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</si>
  <si>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</si>
  <si>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</si>
  <si>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</si>
  <si>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</si>
  <si>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</si>
  <si>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</si>
  <si>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</si>
  <si>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</si>
  <si>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</si>
  <si>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</si>
  <si>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</si>
  <si>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</si>
  <si>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</si>
  <si>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</si>
  <si>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</si>
  <si>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</si>
  <si>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</si>
  <si>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</si>
  <si>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</si>
  <si>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</si>
  <si>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</si>
  <si>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</si>
  <si>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</si>
  <si>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</si>
  <si>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</si>
  <si>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</si>
  <si>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</si>
  <si>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</si>
  <si>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</si>
  <si>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</si>
  <si>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</si>
  <si>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</si>
  <si>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</si>
  <si>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</si>
  <si>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</si>
  <si>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</si>
  <si>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</si>
  <si>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</si>
  <si>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</si>
  <si>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</si>
  <si>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</si>
  <si>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</si>
  <si>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</si>
  <si>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</si>
  <si>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</si>
  <si>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</si>
  <si>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</si>
  <si>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</si>
  <si>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</si>
  <si>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</si>
  <si>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</si>
  <si>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</si>
  <si>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</si>
  <si>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</si>
  <si>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</si>
  <si>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</si>
  <si>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</si>
  <si>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</si>
  <si>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</si>
  <si>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</si>
  <si>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</si>
  <si>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</si>
  <si>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</si>
  <si>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</si>
  <si>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</si>
  <si>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</si>
  <si>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</si>
  <si>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</si>
  <si>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</si>
  <si>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</si>
  <si>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</si>
  <si>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</si>
  <si>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</si>
  <si>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</si>
  <si>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</si>
  <si>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</si>
  <si>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</si>
  <si>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</si>
  <si>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</si>
  <si>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</si>
  <si>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</si>
  <si>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</si>
  <si>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</si>
  <si>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</si>
  <si>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</si>
  <si>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</si>
  <si>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</si>
  <si>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</si>
  <si>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</si>
  <si>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</si>
  <si>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</si>
  <si>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</si>
  <si>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</si>
  <si>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</si>
  <si>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</si>
  <si>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</si>
  <si>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</si>
  <si>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</si>
  <si>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</si>
  <si>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</si>
  <si>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</si>
  <si>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</si>
  <si>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</si>
  <si>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</si>
  <si>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</si>
  <si>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</si>
  <si>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</si>
  <si>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</si>
  <si>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</si>
  <si>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</si>
  <si>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</si>
  <si>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</si>
  <si>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</si>
  <si>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</si>
  <si>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</si>
  <si>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</si>
  <si>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</si>
  <si>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</si>
  <si>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</si>
  <si>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</si>
  <si>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</si>
  <si>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</si>
  <si>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</si>
  <si>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</si>
  <si>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</si>
  <si>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</si>
  <si>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</si>
  <si>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</si>
  <si>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</si>
  <si>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</si>
  <si>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</si>
  <si>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</si>
  <si>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</si>
  <si>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</si>
  <si>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</si>
  <si>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</si>
  <si>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</si>
  <si>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</si>
  <si>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</si>
  <si>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</si>
  <si>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</si>
  <si>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</si>
  <si>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</si>
  <si>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</si>
  <si>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</si>
  <si>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</si>
  <si>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</si>
  <si>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</si>
  <si>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</si>
  <si>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</si>
  <si>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</si>
  <si>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</si>
  <si>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</si>
  <si>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</si>
  <si>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</si>
  <si>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</si>
  <si>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</si>
  <si>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</si>
  <si>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</si>
  <si>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</si>
  <si>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</si>
  <si>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</si>
  <si>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</si>
  <si>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</si>
  <si>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</si>
  <si>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</si>
  <si>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</si>
  <si>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</si>
  <si>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</si>
  <si>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</si>
  <si>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</si>
  <si>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</si>
  <si>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</si>
  <si>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</si>
  <si>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</si>
  <si>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</si>
  <si>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</si>
  <si>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</si>
  <si>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</si>
  <si>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</si>
  <si>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</si>
  <si>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</si>
  <si>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</si>
  <si>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</si>
  <si>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</si>
  <si>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</si>
  <si>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</si>
  <si>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</si>
  <si>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</si>
  <si>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</si>
  <si>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</si>
  <si>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</si>
  <si>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</si>
  <si>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</si>
  <si>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</si>
  <si>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</si>
  <si>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</si>
  <si>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</si>
  <si>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</si>
  <si>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</si>
  <si>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</si>
  <si>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</si>
  <si>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</si>
  <si>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</si>
  <si>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</si>
  <si>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</si>
  <si>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</si>
  <si>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</si>
  <si>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</si>
  <si>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</si>
  <si>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</si>
  <si>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</si>
  <si>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</si>
  <si>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</si>
  <si>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</si>
  <si>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</si>
  <si>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</si>
  <si>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</si>
  <si>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</si>
  <si>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</si>
  <si>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</si>
  <si>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</si>
  <si>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</si>
  <si>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</si>
  <si>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</si>
  <si>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</si>
  <si>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</si>
  <si>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</si>
  <si>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</si>
  <si>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</si>
  <si>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</si>
  <si>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</si>
  <si>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</si>
  <si>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</si>
  <si>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</si>
  <si>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</si>
  <si>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</si>
  <si>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</si>
  <si>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</si>
  <si>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</si>
  <si>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</si>
  <si>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</si>
  <si>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</si>
  <si>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</si>
  <si>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</si>
  <si>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</si>
  <si>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</si>
  <si>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</si>
  <si>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</si>
  <si>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</si>
  <si>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</si>
  <si>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</si>
  <si>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</si>
  <si>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</si>
  <si>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</si>
  <si>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</si>
  <si>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</si>
  <si>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</si>
  <si>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</si>
  <si>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</si>
  <si>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</si>
  <si>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</si>
  <si>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</si>
  <si>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</si>
  <si>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</si>
  <si>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</si>
  <si>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</si>
  <si>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</si>
  <si>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</si>
  <si>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</si>
  <si>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</si>
  <si>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</si>
  <si>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</si>
  <si>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</si>
  <si>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</si>
  <si>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</si>
  <si>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</si>
  <si>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</si>
  <si>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</si>
  <si>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</si>
  <si>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</si>
  <si>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</si>
  <si>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</si>
  <si>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</si>
  <si>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</si>
  <si>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</si>
  <si>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</si>
  <si>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</si>
  <si>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</si>
  <si>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</si>
  <si>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</si>
  <si>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</si>
  <si>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</si>
  <si>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</si>
  <si>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</si>
  <si>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</si>
  <si>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</si>
  <si>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</si>
  <si>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</si>
  <si>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</si>
  <si>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</si>
  <si>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</si>
  <si>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</si>
  <si>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</si>
  <si>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</si>
  <si>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</si>
  <si>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</si>
  <si>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</si>
  <si>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</si>
  <si>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</si>
  <si>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</si>
  <si>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</si>
  <si>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</si>
  <si>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</si>
  <si>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</si>
  <si>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</si>
  <si>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</si>
  <si>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</si>
  <si>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</si>
  <si>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</si>
  <si>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</si>
  <si>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</si>
  <si>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</si>
  <si>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</si>
  <si>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</si>
  <si>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</si>
  <si>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</si>
  <si>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</si>
  <si>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</si>
  <si>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</si>
  <si>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</si>
  <si>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</si>
  <si>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</si>
  <si>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</si>
  <si>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</si>
  <si>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</si>
  <si>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</si>
  <si>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</si>
  <si>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</si>
  <si>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</si>
  <si>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</si>
  <si>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</si>
  <si>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</si>
  <si>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</si>
  <si>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</si>
  <si>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</si>
  <si>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</si>
  <si>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</si>
  <si>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</si>
  <si>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</si>
  <si>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</si>
  <si>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</si>
  <si>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</si>
  <si>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</si>
  <si>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</si>
  <si>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</si>
  <si>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</si>
  <si>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</si>
  <si>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</si>
  <si>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</si>
  <si>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</si>
  <si>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</si>
  <si>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</si>
  <si>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</si>
  <si>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</si>
  <si>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</si>
  <si>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</si>
  <si>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</si>
  <si>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</si>
  <si>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</si>
  <si>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</si>
  <si>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</si>
  <si>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</si>
  <si>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</si>
  <si>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</si>
  <si>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</si>
  <si>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</si>
  <si>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</si>
  <si>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</si>
  <si>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</si>
  <si>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</si>
  <si>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</si>
  <si>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</si>
  <si>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</si>
  <si>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</si>
  <si>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</si>
  <si>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</si>
  <si>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</si>
  <si>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</si>
  <si>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</si>
  <si>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</si>
  <si>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</si>
  <si>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</si>
  <si>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</si>
  <si>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</si>
  <si>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</si>
  <si>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</si>
  <si>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</si>
  <si>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</si>
  <si>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</si>
  <si>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</si>
  <si>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</si>
  <si>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</si>
  <si>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</si>
  <si>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</si>
  <si>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</si>
  <si>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</si>
  <si>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</si>
  <si>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</si>
  <si>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</si>
  <si>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</si>
  <si>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</si>
  <si>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</si>
  <si>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</si>
  <si>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</si>
  <si>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</si>
  <si>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</si>
  <si>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</si>
  <si>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</si>
  <si>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</si>
  <si>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</si>
  <si>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</si>
  <si>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</si>
  <si>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</si>
  <si>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</si>
  <si>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</si>
  <si>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</si>
  <si>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</si>
  <si>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</si>
  <si>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</si>
  <si>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</si>
  <si>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</si>
  <si>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</si>
  <si>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</si>
  <si>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</si>
  <si>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</si>
  <si>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</si>
  <si>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</si>
  <si>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</si>
  <si>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</si>
  <si>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</si>
  <si>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</si>
  <si>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</si>
  <si>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</si>
  <si>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</si>
  <si>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</si>
  <si>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</si>
  <si>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</si>
  <si>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</si>
  <si>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</si>
  <si>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</si>
  <si>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</si>
  <si>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</si>
  <si>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</si>
  <si>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</si>
  <si>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</si>
  <si>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</si>
  <si>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</si>
  <si>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</si>
  <si>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</si>
  <si>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</si>
  <si>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</si>
  <si>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</si>
  <si>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</si>
  <si>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</si>
  <si>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</si>
  <si>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</si>
  <si>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</si>
  <si>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</si>
  <si>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</si>
  <si>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</si>
  <si>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</si>
  <si>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</si>
  <si>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</si>
  <si>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</si>
  <si>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</si>
  <si>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</si>
  <si>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</si>
  <si>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</si>
  <si>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</si>
  <si>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</si>
  <si>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</si>
  <si>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</si>
  <si>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</si>
  <si>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</si>
  <si>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</si>
  <si>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</si>
  <si>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</si>
  <si>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</si>
  <si>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</si>
  <si>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</si>
  <si>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</si>
  <si>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</si>
  <si>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</si>
  <si>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</si>
  <si>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</si>
  <si>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</si>
  <si>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</si>
  <si>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</si>
  <si>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</si>
  <si>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</si>
  <si>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</si>
  <si>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</si>
  <si>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</si>
  <si>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</si>
  <si>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</si>
  <si>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</si>
  <si>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</si>
  <si>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</si>
  <si>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</si>
  <si>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</si>
  <si>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</si>
  <si>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</si>
  <si>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</si>
  <si>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</si>
  <si>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</si>
  <si>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</si>
  <si>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</si>
  <si>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</si>
  <si>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</si>
  <si>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</si>
  <si>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</si>
  <si>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</si>
  <si>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</si>
  <si>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</si>
  <si>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</si>
  <si>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</si>
  <si>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</si>
  <si>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</si>
  <si>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</si>
  <si>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</si>
  <si>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</si>
  <si>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</si>
  <si>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</si>
  <si>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</si>
  <si>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</si>
  <si>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</si>
  <si>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</si>
  <si>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</si>
  <si>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</si>
  <si>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</si>
  <si>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</si>
  <si>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</si>
  <si>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</si>
  <si>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</si>
  <si>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</si>
  <si>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</si>
  <si>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</si>
  <si>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</si>
  <si>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</si>
  <si>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</si>
  <si>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</si>
  <si>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</si>
  <si>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</si>
  <si>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</si>
  <si>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</si>
  <si>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</si>
  <si>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</si>
  <si>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</si>
  <si>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</si>
  <si>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</si>
  <si>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</si>
  <si>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</si>
  <si>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</si>
  <si>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</si>
  <si>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</si>
  <si>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</si>
  <si>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</si>
  <si>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</si>
  <si>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</si>
  <si>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</si>
  <si>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</si>
  <si>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</si>
  <si>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</si>
  <si>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</si>
  <si>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</si>
  <si>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</si>
  <si>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</si>
  <si>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</si>
  <si>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</si>
  <si>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</si>
  <si>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</si>
  <si>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</si>
  <si>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</si>
  <si>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</si>
  <si>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</si>
  <si>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</si>
  <si>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</si>
  <si>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</si>
  <si>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</si>
  <si>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</si>
  <si>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</si>
  <si>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</si>
  <si>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</si>
  <si>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</si>
  <si>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</si>
  <si>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</si>
  <si>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</si>
  <si>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</si>
  <si>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</si>
  <si>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</si>
  <si>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</si>
  <si>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</si>
  <si>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</si>
  <si>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</si>
  <si>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</si>
  <si>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</si>
  <si>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</si>
  <si>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</si>
  <si>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</si>
  <si>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</si>
  <si>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</si>
  <si>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</si>
  <si>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</si>
  <si>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</si>
  <si>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</si>
  <si>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</si>
  <si>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</si>
  <si>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</si>
  <si>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</si>
  <si>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</si>
  <si>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</si>
  <si>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</si>
  <si>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</si>
  <si>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</si>
  <si>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</si>
  <si>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</si>
  <si>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</si>
  <si>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</si>
  <si>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</si>
  <si>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</si>
  <si>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</si>
  <si>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</si>
  <si>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</si>
  <si>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</si>
  <si>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</si>
  <si>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</si>
  <si>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</si>
  <si>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</si>
  <si>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</si>
  <si>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</si>
  <si>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</si>
  <si>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</si>
  <si>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</si>
  <si>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</si>
  <si>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</si>
  <si>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</si>
  <si>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</si>
  <si>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</si>
  <si>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</si>
  <si>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</si>
  <si>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</si>
  <si>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</si>
  <si>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</si>
  <si>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</si>
  <si>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</si>
  <si>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</si>
  <si>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</si>
  <si>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</si>
  <si>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</si>
  <si>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</si>
  <si>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</si>
  <si>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</si>
  <si>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</si>
  <si>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</si>
  <si>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</si>
  <si>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</si>
  <si>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</si>
  <si>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</si>
  <si>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</si>
  <si>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</si>
  <si>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</si>
  <si>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</si>
  <si>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</si>
  <si>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</si>
  <si>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</si>
  <si>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</si>
  <si>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</si>
  <si>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</si>
  <si>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</si>
  <si>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</si>
  <si>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</si>
  <si>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</si>
  <si>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</si>
  <si>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</si>
  <si>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</si>
  <si>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</si>
  <si>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</si>
  <si>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</si>
  <si>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</si>
  <si>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</si>
  <si>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</si>
  <si>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</si>
  <si>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</si>
  <si>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</si>
  <si>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</si>
  <si>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</si>
  <si>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</si>
  <si>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</si>
  <si>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</si>
  <si>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</si>
  <si>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</si>
  <si>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</si>
  <si>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</si>
  <si>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</si>
  <si>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</si>
  <si>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</si>
  <si>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</si>
  <si>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</si>
  <si>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</si>
  <si>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</si>
  <si>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</si>
  <si>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</si>
  <si>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</si>
  <si>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</si>
  <si>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</si>
  <si>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</si>
  <si>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</si>
  <si>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</si>
  <si>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</si>
  <si>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</si>
  <si>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</si>
  <si>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</si>
  <si>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</si>
  <si>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</si>
  <si>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</si>
  <si>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</si>
  <si>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</si>
  <si>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</si>
  <si>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</si>
  <si>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</si>
  <si>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</si>
  <si>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</si>
  <si>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</si>
  <si>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</si>
  <si>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</si>
  <si>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</si>
  <si>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</si>
  <si>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</si>
  <si>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</si>
  <si>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</si>
  <si>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</si>
  <si>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</si>
  <si>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</si>
  <si>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</si>
  <si>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</si>
  <si>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</si>
  <si>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</si>
  <si>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</si>
  <si>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</si>
  <si>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</si>
  <si>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</si>
  <si>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</si>
  <si>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</si>
  <si>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</si>
  <si>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</si>
  <si>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</si>
  <si>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</si>
  <si>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</si>
  <si>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</si>
  <si>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</si>
  <si>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</si>
  <si>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</si>
  <si>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</si>
  <si>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</si>
  <si>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</si>
  <si>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</si>
  <si>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</si>
  <si>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</si>
  <si>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</si>
  <si>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</si>
  <si>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</si>
  <si>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</si>
  <si>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</si>
  <si>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</si>
  <si>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</si>
  <si>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</si>
  <si>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</si>
  <si>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</si>
  <si>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</si>
  <si>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</si>
  <si>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</si>
  <si>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</si>
  <si>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</si>
  <si>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</si>
  <si>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</si>
  <si>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</si>
  <si>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</si>
  <si>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</si>
  <si>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</si>
  <si>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</si>
  <si>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</si>
  <si>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</si>
  <si>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</si>
  <si>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</si>
  <si>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</si>
  <si>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</si>
  <si>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</si>
  <si>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</si>
  <si>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</si>
  <si>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</si>
  <si>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</si>
  <si>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</si>
  <si>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</si>
  <si>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</si>
  <si>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</si>
  <si>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</si>
  <si>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</si>
  <si>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</si>
  <si>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</si>
  <si>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</si>
  <si>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</si>
  <si>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</si>
  <si>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</si>
  <si>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</si>
  <si>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</si>
  <si>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</si>
  <si>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</si>
  <si>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</si>
  <si>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</si>
  <si>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</si>
  <si>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</si>
  <si>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</si>
  <si>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</si>
  <si>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</si>
  <si>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</si>
  <si>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</si>
  <si>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</si>
  <si>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</si>
  <si>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</si>
  <si>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</si>
  <si>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</si>
  <si>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</si>
  <si>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</si>
  <si>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</si>
  <si>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</si>
  <si>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</si>
  <si>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</si>
  <si>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</si>
  <si>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</si>
  <si>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</si>
  <si>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</si>
  <si>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</si>
  <si>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</si>
  <si>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</si>
  <si>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</si>
  <si>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</si>
  <si>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</si>
  <si>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</si>
  <si>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</si>
  <si>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</si>
  <si>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</si>
  <si>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</si>
  <si>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</si>
  <si>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</si>
  <si>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</si>
  <si>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</si>
  <si>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</si>
  <si>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</si>
  <si>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</si>
  <si>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</si>
  <si>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</si>
  <si>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</si>
  <si>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</si>
  <si>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</si>
  <si>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</si>
  <si>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</si>
  <si>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</si>
  <si>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</si>
  <si>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</si>
  <si>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</si>
  <si>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</si>
  <si>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</si>
  <si>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</si>
  <si>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</si>
  <si>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</si>
  <si>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</si>
  <si>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</si>
  <si>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</si>
  <si>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</si>
  <si>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</si>
  <si>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</si>
  <si>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</si>
  <si>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</si>
  <si>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</si>
  <si>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</si>
  <si>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</si>
  <si>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</si>
  <si>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</si>
  <si>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</si>
  <si>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</si>
  <si>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</si>
  <si>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</si>
  <si>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</si>
  <si>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</si>
  <si>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</si>
  <si>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</si>
  <si>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</si>
  <si>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</si>
  <si>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</si>
  <si>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</si>
  <si>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</si>
  <si>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</si>
  <si>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</si>
  <si>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</si>
  <si>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</si>
  <si>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</si>
  <si>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</si>
  <si>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</si>
  <si>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</si>
  <si>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</si>
  <si>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</si>
  <si>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</si>
  <si>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</si>
  <si>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</si>
  <si>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</si>
  <si>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</si>
  <si>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</si>
  <si>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</si>
  <si>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</si>
  <si>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</si>
  <si>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</si>
  <si>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</si>
  <si>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</si>
  <si>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</si>
  <si>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</si>
  <si>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</si>
  <si>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</si>
  <si>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</si>
  <si>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</si>
  <si>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</si>
  <si>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</si>
  <si>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</si>
  <si>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</si>
  <si>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</si>
  <si>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</si>
  <si>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</si>
  <si>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</si>
  <si>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</si>
  <si>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</si>
  <si>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</si>
  <si>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</si>
  <si>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</si>
  <si>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</si>
  <si>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</si>
  <si>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</si>
  <si>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</si>
  <si>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</si>
  <si>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</si>
  <si>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</si>
  <si>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</si>
  <si>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</si>
  <si>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</si>
  <si>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</si>
  <si>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</si>
  <si>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</si>
  <si>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</si>
  <si>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</si>
  <si>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</si>
  <si>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</si>
  <si>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</si>
  <si>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</si>
  <si>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</si>
  <si>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</si>
  <si>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</si>
  <si>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</si>
  <si>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</si>
  <si>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</si>
  <si>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</si>
  <si>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</si>
  <si>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</si>
  <si>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</si>
  <si>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</si>
  <si>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</si>
  <si>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</si>
  <si>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</si>
  <si>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</si>
  <si>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</si>
  <si>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</si>
  <si>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</si>
  <si>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</si>
  <si>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</si>
  <si>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</si>
  <si>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</si>
  <si>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</si>
  <si>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</si>
  <si>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</si>
  <si>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</si>
  <si>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</si>
  <si>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</si>
  <si>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</si>
  <si>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</si>
  <si>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</si>
  <si>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</si>
  <si>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</si>
  <si>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</si>
  <si>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</si>
  <si>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</si>
  <si>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</si>
  <si>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</si>
  <si>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</si>
  <si>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</si>
  <si>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</si>
  <si>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</si>
  <si>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</si>
  <si>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</si>
  <si>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</si>
  <si>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</si>
  <si>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</si>
  <si>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</si>
  <si>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</si>
  <si>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</si>
  <si>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</si>
  <si>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</si>
  <si>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</si>
  <si>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</si>
  <si>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</si>
  <si>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</si>
  <si>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</si>
  <si>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</si>
  <si>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</si>
  <si>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</si>
  <si>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</si>
  <si>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</si>
  <si>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</si>
  <si>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</si>
  <si>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</si>
  <si>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</si>
  <si>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</si>
  <si>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</si>
  <si>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</si>
  <si>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</si>
  <si>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</si>
  <si>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</si>
  <si>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</si>
  <si>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</si>
  <si>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</si>
  <si>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</si>
  <si>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</si>
  <si>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</si>
  <si>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</si>
  <si>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</si>
  <si>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</si>
  <si>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</si>
  <si>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</si>
  <si>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</si>
  <si>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</si>
  <si>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</si>
  <si>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</si>
  <si>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</si>
  <si>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</si>
  <si>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</si>
  <si>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</si>
  <si>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</si>
  <si>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</si>
  <si>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</si>
  <si>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</si>
  <si>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</si>
  <si>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</si>
  <si>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</si>
  <si>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</si>
  <si>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</si>
  <si>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</si>
  <si>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</si>
  <si>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</si>
  <si>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</si>
  <si>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</si>
  <si>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</si>
  <si>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</si>
  <si>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</si>
  <si>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</si>
  <si>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</si>
  <si>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</si>
  <si>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</si>
  <si>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</si>
  <si>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</si>
  <si>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</si>
  <si>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</si>
  <si>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</si>
  <si>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</si>
  <si>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</si>
  <si>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</si>
  <si>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</si>
  <si>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</si>
  <si>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</si>
  <si>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</si>
  <si>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</si>
  <si>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</si>
  <si>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</si>
  <si>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</si>
  <si>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</si>
  <si>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</si>
  <si>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</si>
  <si>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</si>
  <si>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</si>
  <si>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</si>
  <si>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</si>
  <si>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</si>
  <si>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</si>
  <si>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</si>
  <si>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</si>
  <si>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</si>
  <si>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</si>
  <si>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</si>
  <si>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</si>
  <si>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</si>
  <si>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</si>
  <si>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</si>
  <si>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</si>
  <si>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</si>
  <si>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</si>
  <si>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</si>
  <si>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</si>
  <si>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</si>
  <si>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</si>
  <si>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</si>
  <si>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</si>
  <si>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</si>
  <si>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</si>
  <si>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</si>
  <si>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</si>
  <si>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</si>
  <si>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</si>
  <si>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</si>
  <si>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</si>
  <si>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</si>
  <si>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</si>
  <si>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</si>
  <si>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</si>
  <si>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</si>
  <si>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</si>
  <si>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</si>
  <si>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</si>
  <si>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</si>
  <si>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</si>
  <si>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</si>
  <si>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</si>
  <si>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</si>
  <si>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</si>
  <si>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</si>
  <si>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</si>
  <si>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</si>
  <si>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</si>
  <si>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</si>
  <si>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</si>
  <si>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</si>
  <si>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</si>
  <si>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</si>
  <si>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</si>
  <si>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</si>
  <si>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</si>
  <si>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</si>
  <si>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</si>
  <si>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</si>
  <si>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</si>
  <si>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</si>
  <si>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</si>
  <si>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</si>
  <si>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</si>
  <si>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</si>
  <si>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</si>
  <si>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</si>
  <si>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</si>
  <si>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</si>
  <si>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</si>
  <si>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</si>
  <si>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</si>
  <si>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</si>
  <si>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</si>
  <si>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</si>
  <si>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</si>
  <si>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</si>
  <si>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</si>
  <si>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</si>
  <si>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</si>
  <si>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</si>
  <si>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</si>
  <si>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</si>
  <si>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</si>
  <si>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</si>
  <si>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</si>
  <si>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</si>
  <si>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</si>
  <si>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</si>
  <si>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</si>
  <si>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</si>
  <si>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</si>
  <si>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</si>
  <si>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</si>
  <si>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</si>
  <si>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</si>
  <si>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</si>
  <si>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</si>
  <si>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</si>
  <si>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</si>
  <si>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</si>
  <si>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</si>
  <si>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</si>
  <si>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</si>
  <si>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</si>
  <si>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</si>
  <si>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</si>
  <si>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</si>
  <si>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</si>
  <si>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</si>
  <si>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</si>
  <si>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</si>
  <si>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</si>
  <si>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</si>
  <si>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</si>
  <si>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</si>
  <si>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</si>
  <si>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</si>
  <si>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</si>
  <si>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</si>
  <si>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</si>
  <si>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</si>
  <si>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</si>
  <si>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</si>
  <si>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</si>
  <si>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</si>
  <si>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</si>
  <si>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</si>
  <si>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</si>
  <si>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</si>
  <si>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</si>
  <si>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</si>
  <si>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</si>
  <si>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</si>
  <si>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</si>
  <si>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</si>
  <si>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</si>
  <si>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</si>
  <si>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</si>
  <si>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</si>
  <si>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</si>
  <si>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</si>
  <si>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</si>
  <si>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</si>
  <si>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</si>
  <si>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</si>
  <si>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</si>
  <si>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</si>
  <si>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</si>
  <si>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</si>
  <si>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</si>
  <si>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</si>
  <si>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</si>
  <si>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</si>
  <si>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</si>
  <si>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</si>
  <si>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</si>
  <si>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</si>
  <si>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</si>
  <si>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</si>
  <si>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</si>
  <si>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</si>
  <si>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</si>
  <si>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</si>
  <si>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</si>
  <si>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</si>
  <si>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</si>
  <si>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</si>
  <si>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</si>
  <si>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</si>
  <si>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</si>
  <si>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</si>
  <si>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</si>
  <si>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</si>
  <si>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</si>
  <si>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</si>
  <si>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</si>
  <si>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</si>
  <si>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</si>
  <si>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</si>
  <si>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</si>
  <si>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</si>
  <si>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</si>
  <si>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</si>
  <si>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</si>
  <si>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</si>
  <si>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</si>
  <si>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</si>
  <si>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</si>
  <si>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</si>
  <si>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</si>
  <si>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</si>
  <si>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</si>
  <si>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</si>
  <si>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</si>
  <si>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</si>
  <si>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</si>
  <si>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</si>
  <si>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</si>
  <si>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</si>
  <si>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</si>
  <si>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</si>
  <si>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</si>
  <si>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</si>
  <si>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</si>
  <si>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</si>
  <si>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</si>
  <si>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</si>
  <si>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</si>
  <si>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</si>
  <si>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</si>
  <si>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</si>
  <si>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</si>
  <si>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</si>
  <si>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</si>
  <si>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</si>
  <si>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</si>
  <si>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</si>
  <si>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</si>
  <si>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</si>
  <si>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</si>
  <si>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</si>
  <si>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</si>
  <si>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</si>
  <si>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</si>
  <si>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</si>
  <si>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</si>
  <si>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</si>
  <si>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</si>
  <si>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</si>
  <si>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</si>
  <si>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</si>
  <si>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</si>
  <si>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</si>
  <si>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</si>
  <si>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</si>
  <si>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</si>
  <si>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</si>
  <si>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</si>
  <si>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</si>
  <si>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</si>
  <si>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</si>
  <si>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</si>
  <si>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</si>
  <si>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</si>
  <si>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</si>
  <si>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</si>
  <si>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</si>
  <si>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</si>
  <si>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</si>
  <si>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</si>
  <si>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</si>
  <si>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</si>
  <si>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</si>
  <si>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</si>
  <si>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</si>
  <si>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</si>
  <si>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</si>
  <si>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</si>
  <si>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</si>
  <si>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</si>
  <si>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</si>
  <si>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</si>
  <si>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</si>
  <si>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</si>
  <si>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</si>
  <si>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</si>
  <si>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</si>
  <si>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</si>
  <si>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</si>
  <si>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</si>
  <si>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</si>
  <si>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</si>
  <si>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</si>
  <si>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</si>
  <si>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</si>
  <si>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</si>
  <si>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</si>
  <si>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</si>
  <si>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</si>
  <si>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</si>
  <si>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</si>
  <si>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</si>
  <si>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</si>
  <si>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</si>
  <si>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</si>
  <si>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</si>
  <si>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</si>
  <si>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</si>
  <si>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</si>
  <si>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</si>
  <si>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</si>
  <si>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</si>
  <si>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</si>
  <si>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</si>
  <si>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</si>
  <si>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</si>
  <si>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</si>
  <si>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</si>
  <si>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</si>
  <si>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</si>
  <si>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</si>
  <si>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</si>
  <si>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</si>
  <si>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</si>
  <si>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</si>
  <si>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</si>
  <si>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</si>
  <si>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</si>
  <si>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</si>
  <si>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</si>
  <si>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</si>
  <si>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</si>
  <si>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</si>
  <si>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</si>
  <si>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</si>
  <si>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</si>
  <si>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</si>
  <si>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</si>
  <si>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</si>
  <si>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</si>
  <si>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</si>
  <si>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</si>
  <si>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</si>
  <si>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</si>
  <si>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</si>
  <si>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</si>
  <si>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</si>
  <si>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</si>
  <si>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</si>
  <si>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</si>
  <si>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</si>
  <si>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</si>
  <si>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</si>
  <si>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</si>
  <si>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</si>
  <si>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</si>
  <si>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</si>
  <si>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</si>
  <si>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</si>
  <si>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</si>
  <si>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</si>
  <si>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</si>
  <si>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</si>
  <si>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</si>
  <si>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</si>
  <si>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</si>
  <si>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</si>
  <si>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</si>
  <si>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</si>
  <si>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</si>
  <si>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</si>
  <si>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</si>
  <si>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</si>
  <si>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</si>
  <si>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</si>
  <si>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</si>
  <si>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</si>
  <si>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</si>
  <si>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</si>
  <si>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</si>
  <si>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</si>
  <si>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</si>
  <si>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</si>
  <si>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</si>
  <si>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</si>
  <si>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</si>
  <si>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</si>
  <si>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</si>
  <si>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</si>
  <si>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</si>
  <si>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</si>
  <si>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</si>
  <si>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</si>
  <si>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</si>
  <si>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</si>
  <si>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</si>
  <si>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</si>
  <si>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</si>
  <si>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</si>
  <si>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</si>
  <si>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</si>
  <si>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</si>
  <si>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</si>
  <si>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</si>
  <si>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</si>
  <si>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</si>
  <si>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</si>
  <si>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</si>
  <si>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</si>
  <si>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</si>
  <si>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</si>
  <si>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</si>
  <si>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</si>
  <si>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</si>
  <si>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</si>
  <si>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</si>
  <si>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</si>
  <si>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</si>
  <si>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</si>
  <si>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</si>
  <si>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</si>
  <si>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</si>
  <si>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</si>
  <si>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</si>
  <si>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</si>
  <si>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</si>
  <si>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</si>
  <si>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</si>
  <si>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</si>
  <si>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</si>
  <si>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</si>
  <si>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</si>
  <si>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</si>
  <si>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</si>
  <si>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</si>
  <si>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</si>
  <si>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</si>
  <si>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</si>
  <si>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</si>
  <si>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</si>
  <si>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</si>
  <si>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</si>
  <si>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</si>
  <si>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</si>
  <si>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</si>
  <si>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</si>
  <si>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</si>
  <si>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</si>
  <si>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</si>
  <si>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</si>
  <si>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</si>
  <si>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</si>
  <si>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</si>
  <si>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</si>
  <si>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</si>
  <si>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</si>
  <si>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</si>
  <si>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</si>
  <si>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</si>
  <si>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</si>
  <si>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</si>
  <si>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</si>
  <si>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</si>
  <si>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</si>
  <si>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</si>
  <si>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</si>
  <si>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</si>
  <si>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</si>
  <si>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</si>
  <si>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</si>
  <si>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</si>
  <si>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</si>
  <si>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</si>
  <si>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</si>
  <si>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</si>
  <si>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</si>
  <si>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</si>
  <si>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</si>
  <si>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</si>
  <si>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</si>
  <si>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</si>
  <si>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</si>
  <si>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</si>
  <si>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</si>
  <si>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</si>
  <si>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</si>
  <si>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</si>
  <si>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</si>
  <si>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</si>
  <si>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</si>
  <si>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</si>
  <si>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</si>
  <si>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</si>
  <si>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</si>
  <si>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</si>
  <si>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</si>
  <si>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</si>
  <si>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</si>
  <si>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</si>
  <si>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</si>
  <si>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</si>
  <si>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</si>
  <si>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</si>
  <si>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</si>
  <si>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</si>
  <si>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</si>
  <si>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</si>
  <si>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</si>
  <si>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</si>
  <si>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</si>
  <si>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</si>
  <si>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</si>
  <si>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</si>
  <si>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</si>
  <si>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</si>
  <si>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</si>
  <si>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</si>
  <si>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</si>
  <si>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</si>
  <si>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</si>
  <si>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</si>
  <si>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</si>
  <si>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</si>
  <si>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</si>
  <si>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</si>
  <si>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</si>
  <si>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</si>
  <si>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</si>
  <si>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</si>
  <si>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</si>
  <si>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</si>
  <si>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</si>
  <si>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</si>
  <si>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</si>
  <si>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</si>
  <si>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</si>
  <si>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</si>
  <si>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</si>
  <si>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</si>
  <si>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</si>
  <si>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</si>
  <si>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</si>
  <si>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</si>
  <si>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</si>
  <si>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</si>
  <si>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</si>
  <si>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</si>
  <si>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</si>
  <si>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</si>
  <si>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</si>
  <si>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</si>
  <si>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</si>
  <si>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</si>
  <si>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</si>
  <si>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</si>
  <si>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</si>
  <si>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</si>
  <si>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</si>
  <si>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</si>
  <si>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</si>
  <si>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</si>
  <si>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</si>
  <si>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</si>
  <si>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</si>
  <si>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</si>
  <si>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</si>
  <si>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</si>
  <si>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</si>
  <si>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</si>
  <si>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</si>
  <si>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</si>
  <si>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</si>
  <si>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</si>
  <si>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</si>
  <si>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</si>
  <si>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</si>
  <si>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</si>
  <si>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</si>
  <si>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</si>
  <si>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</si>
  <si>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</si>
  <si>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</si>
  <si>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</si>
  <si>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</si>
  <si>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</si>
  <si>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</si>
  <si>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</si>
  <si>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</si>
  <si>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</si>
  <si>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</si>
  <si>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</si>
  <si>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</si>
  <si>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</si>
  <si>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</si>
  <si>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</si>
  <si>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</si>
  <si>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</si>
  <si>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</si>
  <si>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</si>
  <si>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</si>
  <si>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</si>
  <si>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</si>
  <si>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</si>
  <si>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</si>
  <si>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</si>
  <si>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</si>
  <si>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</si>
  <si>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</si>
  <si>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</si>
  <si>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</si>
  <si>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</si>
  <si>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</si>
  <si>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</si>
  <si>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</si>
  <si>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</si>
  <si>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</si>
  <si>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</si>
  <si>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</si>
  <si>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</si>
  <si>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</si>
  <si>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</si>
  <si>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</si>
  <si>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</si>
  <si>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</si>
  <si>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</si>
  <si>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</si>
  <si>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</si>
  <si>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</si>
  <si>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</si>
  <si>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</si>
  <si>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</si>
  <si>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</si>
  <si>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</si>
  <si>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</si>
  <si>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</si>
  <si>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</si>
  <si>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</si>
  <si>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</si>
  <si>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</si>
  <si>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</si>
  <si>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</si>
  <si>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</si>
  <si>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</si>
  <si>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</si>
  <si>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</si>
  <si>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</si>
  <si>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</si>
  <si>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</si>
  <si>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</si>
  <si>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</si>
  <si>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</si>
  <si>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</si>
  <si>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</si>
  <si>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</si>
  <si>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</si>
  <si>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</si>
  <si>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</si>
  <si>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</si>
  <si>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</si>
  <si>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</si>
  <si>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</si>
  <si>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</si>
  <si>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</si>
  <si>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</si>
  <si>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</si>
  <si>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</si>
  <si>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</si>
  <si>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</si>
  <si>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</si>
  <si>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</si>
  <si>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</si>
  <si>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</si>
  <si>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</si>
  <si>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</si>
  <si>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</si>
  <si>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</si>
  <si>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</si>
  <si>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</si>
  <si>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</si>
  <si>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</si>
  <si>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</si>
  <si>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</si>
  <si>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</si>
  <si>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</si>
  <si>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</si>
  <si>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</si>
  <si>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</si>
  <si>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</si>
  <si>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</si>
  <si>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</si>
  <si>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</si>
  <si>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</si>
  <si>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</si>
  <si>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</si>
  <si>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</si>
  <si>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</si>
  <si>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</si>
  <si>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</si>
  <si>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</si>
  <si>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</si>
  <si>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</si>
  <si>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</si>
  <si>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</si>
  <si>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</si>
  <si>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</si>
  <si>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</si>
  <si>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</si>
  <si>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</si>
  <si>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</si>
  <si>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</si>
  <si>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</si>
  <si>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</si>
  <si>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</si>
  <si>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</si>
  <si>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</si>
  <si>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</si>
  <si>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</si>
  <si>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</si>
  <si>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</si>
  <si>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</si>
  <si>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</si>
  <si>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</si>
  <si>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</si>
  <si>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</si>
  <si>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</si>
  <si>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</si>
  <si>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</si>
  <si>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</si>
  <si>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</si>
  <si>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</si>
  <si>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</si>
  <si>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</si>
  <si>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</si>
  <si>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</si>
  <si>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</si>
  <si>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</si>
  <si>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</si>
  <si>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</si>
  <si>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</si>
  <si>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</si>
  <si>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</si>
  <si>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</si>
  <si>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</si>
  <si>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</si>
  <si>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</si>
  <si>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</si>
  <si>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</si>
  <si>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</si>
  <si>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</si>
  <si>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</si>
  <si>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</si>
  <si>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</si>
  <si>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</si>
  <si>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</si>
  <si>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</si>
  <si>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</si>
  <si>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</si>
  <si>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</si>
  <si>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</si>
  <si>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</si>
  <si>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</si>
  <si>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</si>
  <si>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</si>
  <si>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</si>
  <si>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</si>
  <si>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</si>
  <si>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</si>
  <si>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</si>
  <si>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</si>
  <si>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</si>
  <si>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</si>
  <si>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</si>
  <si>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</si>
  <si>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</si>
  <si>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</si>
  <si>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</si>
  <si>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</si>
  <si>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</si>
  <si>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$250.000.000.00</t>
  </si>
  <si>
    <t>$280.550.000.00</t>
  </si>
  <si>
    <t>$290.000.000.00</t>
  </si>
  <si>
    <t>$300.000.000.00</t>
  </si>
  <si>
    <t>ALCALDIA DE CHIMA - CORDOBA</t>
  </si>
  <si>
    <t>MCH-DA-PSAG -0015-129 DE 2015</t>
  </si>
  <si>
    <t>INSTITUTO MIXTO SANTO DOMINGO SABIO</t>
  </si>
  <si>
    <t>SEC-0011-2016</t>
  </si>
  <si>
    <t>SEC-0009-2017</t>
  </si>
  <si>
    <t>SEC-0005-2018</t>
  </si>
  <si>
    <t>PRESTACION DE SERVICIOS PROFESIONALES Y ASESORIA EN EL DESARROLLO DEL PROGRAMA DE ATENCION INTEGRAL A LA PRIMERA INFANCIA PARA EL ACOMPAÑAMIENTO EN LA CONSTRUCCION DE PROYECTOS DE VIDA DE LOS NIÑOS, LAS NIÑAS, A PARTIR DEL RECONOCIEMIENTO DE SUS CARACTERISTICAS Y DE LOS CONTEXTOS EN QUE VIVEN A TRAVES DE EXPERIENCIAS PEDAGOGICAS Y PRACTICAS DE CUIDADOS EN CONJUNTO CON LA COMUNIDAD DEL MUNICIPIO DE CHIMA - CORDOBA</t>
  </si>
  <si>
    <t>PRESTACION DE SERVICIOS PROFESIONALES Y APOYO A LA GESTION EN EL DESARROLLO DEL SERVICIO DE EDUCACION A LA PRIMERA INFANCIA EN LA FORMACION PRESCOLAR (PREJARDIN, JARDIN, TRANSICION) DE LOS NIÑOS Y LAS NIÑAS PARA (EDUCACION) POTENCIAR EL DESARROLLO INTEGRAL EN LA ETAPA DE LA PRIMERA INFANCIA. LUGAR DE EJECUCION Municipio de Mómil – Córdoba.</t>
  </si>
  <si>
    <t>ROCIO DEL CARMEN RIOS AVILA</t>
  </si>
  <si>
    <t>ROCIO DEL C ARMEN RIOS AVILA</t>
  </si>
  <si>
    <t>3106479237</t>
  </si>
  <si>
    <t>Rocio Rios Avila</t>
  </si>
  <si>
    <t>Carrera 15Abis No. 47-30, Monteria-Cordoba</t>
  </si>
  <si>
    <t>SEC-0007-2019</t>
  </si>
  <si>
    <t>SEC-0012-2020</t>
  </si>
  <si>
    <t>amorpormipueblo2011@hotmail.com</t>
  </si>
  <si>
    <t>Objeto: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</si>
  <si>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2021-70-10001730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</si>
</sst>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165" fontId="3" fillId="3" borderId="1" xfId="0" applyNumberFormat="1" applyFont="1" applyFill="1" applyBorder="1" applyAlignment="1" applyProtection="1">
      <alignment vertical="center"/>
      <protection locked="0"/>
    </xf>
    <xf numFmtId="3" fontId="0" fillId="0" borderId="0" xfId="0" applyNumberFormat="1" applyProtection="1">
      <protection locked="0"/>
    </xf>
    <xf numFmtId="0" fontId="31" fillId="0" borderId="0" xfId="0" applyFont="1" applyAlignment="1" applyProtection="1">
      <alignment horizontal="justify" vertical="center"/>
      <protection locked="0"/>
    </xf>
    <xf numFmtId="6" fontId="0" fillId="0" borderId="0" xfId="0" applyNumberFormat="1" applyProtection="1">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wrapText="1"/>
      <protection locked="0"/>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46" zoomScaleNormal="46"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2654</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4"/>
    </row>
    <row r="4" spans="1:20" ht="24.75" customHeight="1" thickBot="1" x14ac:dyDescent="0.3">
      <c r="A4" s="10"/>
      <c r="B4" s="12"/>
      <c r="C4" s="227"/>
      <c r="D4" s="228"/>
      <c r="E4" s="228"/>
      <c r="F4" s="228"/>
      <c r="G4" s="228"/>
      <c r="H4" s="228"/>
      <c r="I4" s="228"/>
      <c r="J4" s="228"/>
      <c r="K4" s="228"/>
      <c r="L4" s="255" t="s">
        <v>0</v>
      </c>
      <c r="M4" s="255"/>
      <c r="N4" s="255"/>
      <c r="O4" s="25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5" t="str">
        <f>HYPERLINK("#MI_Oferente_Singular!A114","CAPACIDAD RESIDUAL")</f>
        <v>CAPACIDAD RESIDUAL</v>
      </c>
      <c r="F8" s="246"/>
      <c r="G8" s="24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5" t="str">
        <f>HYPERLINK("#MI_Oferente_Singular!A162","TALENTO HUMANO")</f>
        <v>TALENTO HUMANO</v>
      </c>
      <c r="F9" s="246"/>
      <c r="G9" s="24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5" t="str">
        <f>HYPERLINK("#MI_Oferente_Singular!F162","INFRAESTRUCTURA")</f>
        <v>INFRAESTRUCTURA</v>
      </c>
      <c r="F10" s="246"/>
      <c r="G10" s="24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220</v>
      </c>
      <c r="I15" s="32" t="s">
        <v>2624</v>
      </c>
      <c r="J15" s="108" t="s">
        <v>2626</v>
      </c>
      <c r="L15" s="229" t="s">
        <v>8</v>
      </c>
      <c r="M15" s="229"/>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8" t="s">
        <v>2639</v>
      </c>
      <c r="I19" s="138" t="s">
        <v>11</v>
      </c>
      <c r="J19" s="139" t="s">
        <v>10</v>
      </c>
      <c r="K19" s="139" t="s">
        <v>2609</v>
      </c>
      <c r="L19" s="139" t="s">
        <v>1161</v>
      </c>
      <c r="M19" s="139" t="s">
        <v>1162</v>
      </c>
      <c r="N19" s="140" t="s">
        <v>2610</v>
      </c>
      <c r="O19" s="135"/>
      <c r="Q19" s="51"/>
      <c r="R19" s="51"/>
    </row>
    <row r="20" spans="1:23" ht="30" customHeight="1" x14ac:dyDescent="0.25">
      <c r="A20" s="9"/>
      <c r="B20" s="109">
        <v>900479920</v>
      </c>
      <c r="C20" s="5"/>
      <c r="D20" s="73"/>
      <c r="E20" s="5"/>
      <c r="F20" s="5"/>
      <c r="G20" s="5"/>
      <c r="H20" s="248"/>
      <c r="I20" s="119" t="s">
        <v>453</v>
      </c>
      <c r="J20" s="119" t="s">
        <v>963</v>
      </c>
      <c r="K20" s="177">
        <v>3473481753</v>
      </c>
      <c r="L20" s="176"/>
      <c r="M20" s="176">
        <v>44561</v>
      </c>
      <c r="N20" s="133">
        <f>+(M20-L20)/30</f>
        <v>1485.3666666666666</v>
      </c>
      <c r="O20" s="136"/>
      <c r="U20" s="132"/>
      <c r="V20" s="105">
        <f ca="1">NOW()</f>
        <v>44194.599559027774</v>
      </c>
      <c r="W20" s="105">
        <f ca="1">NOW()</f>
        <v>44194.599559027774</v>
      </c>
    </row>
    <row r="21" spans="1:23" ht="30" customHeight="1" outlineLevel="1" x14ac:dyDescent="0.25">
      <c r="A21" s="9"/>
      <c r="B21" s="71"/>
      <c r="C21" s="5"/>
      <c r="D21" s="5"/>
      <c r="E21" s="5"/>
      <c r="F21" s="5"/>
      <c r="G21" s="5"/>
      <c r="H21" s="70"/>
      <c r="I21" s="119"/>
      <c r="J21" s="119"/>
      <c r="K21" s="175"/>
      <c r="L21" s="176"/>
      <c r="M21" s="176"/>
      <c r="N21" s="133">
        <f t="shared" ref="N21:N35" si="0">+(M21-L21)/30</f>
        <v>0</v>
      </c>
      <c r="O21" s="137"/>
    </row>
    <row r="22" spans="1:23" ht="30" customHeight="1" outlineLevel="1" x14ac:dyDescent="0.25">
      <c r="A22" s="9"/>
      <c r="B22" s="71"/>
      <c r="C22" s="5"/>
      <c r="D22" s="5"/>
      <c r="E22" s="5"/>
      <c r="F22" s="5"/>
      <c r="G22" s="5"/>
      <c r="H22" s="70"/>
      <c r="I22" s="119"/>
      <c r="J22" s="119"/>
      <c r="K22" s="175"/>
      <c r="L22" s="176"/>
      <c r="M22" s="176"/>
      <c r="N22" s="134">
        <f t="shared" ref="N22:N33" si="1">+(M22-L22)/30</f>
        <v>0</v>
      </c>
      <c r="O22" s="137"/>
    </row>
    <row r="23" spans="1:23" ht="30" customHeight="1" outlineLevel="1" x14ac:dyDescent="0.25">
      <c r="A23" s="9"/>
      <c r="B23" s="101"/>
      <c r="C23" s="21"/>
      <c r="D23" s="21"/>
      <c r="E23" s="21"/>
      <c r="F23" s="5"/>
      <c r="G23" s="5"/>
      <c r="H23" s="70"/>
      <c r="I23" s="119"/>
      <c r="J23" s="119"/>
      <c r="K23" s="175"/>
      <c r="L23" s="176"/>
      <c r="M23" s="176"/>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27"/>
      <c r="I37" s="128"/>
      <c r="J37" s="128"/>
      <c r="K37" s="128"/>
      <c r="L37" s="128"/>
      <c r="M37" s="128"/>
      <c r="N37" s="128"/>
      <c r="O37" s="129"/>
    </row>
    <row r="38" spans="1:16" ht="21" customHeight="1" x14ac:dyDescent="0.25">
      <c r="A38" s="9"/>
      <c r="B38" s="243" t="str">
        <f>VLOOKUP(B20,EAS!A2:B1439,2,0)</f>
        <v xml:space="preserve">FUNDACIÓN AMOR POR MI PUEBLO </v>
      </c>
      <c r="C38" s="243"/>
      <c r="D38" s="243"/>
      <c r="E38" s="243"/>
      <c r="F38" s="243"/>
      <c r="G38" s="5"/>
      <c r="H38" s="130"/>
      <c r="I38" s="252" t="s">
        <v>2696</v>
      </c>
      <c r="J38" s="253"/>
      <c r="K38" s="253"/>
      <c r="L38" s="253"/>
      <c r="M38" s="253"/>
      <c r="N38" s="253"/>
      <c r="O38" s="131"/>
    </row>
    <row r="39" spans="1:16" ht="42.95" customHeight="1" thickBot="1" x14ac:dyDescent="0.3">
      <c r="A39" s="10"/>
      <c r="B39" s="11"/>
      <c r="C39" s="11"/>
      <c r="D39" s="11"/>
      <c r="E39" s="11"/>
      <c r="F39" s="11"/>
      <c r="G39" s="11"/>
      <c r="H39" s="10"/>
      <c r="I39" s="238"/>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2655</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2680</v>
      </c>
      <c r="C48" s="122" t="s">
        <v>31</v>
      </c>
      <c r="D48" s="175" t="s">
        <v>2681</v>
      </c>
      <c r="E48" s="176">
        <v>42128</v>
      </c>
      <c r="F48" s="176">
        <v>42368</v>
      </c>
      <c r="G48" s="158">
        <f>IF(AND(E48&lt;&gt;"",F48&lt;&gt;""),((F48-E48)/30),"")</f>
        <v>8</v>
      </c>
      <c r="H48" s="178" t="s">
        <v>2686</v>
      </c>
      <c r="I48" s="119" t="s">
        <v>220</v>
      </c>
      <c r="J48" s="119" t="s">
        <v>491</v>
      </c>
      <c r="K48" s="175" t="s">
        <v>2676</v>
      </c>
      <c r="L48" s="122" t="s">
        <v>1148</v>
      </c>
      <c r="M48" s="116"/>
      <c r="N48" s="122" t="s">
        <v>27</v>
      </c>
      <c r="O48" s="122" t="s">
        <v>26</v>
      </c>
      <c r="P48" s="78"/>
    </row>
    <row r="49" spans="1:16" s="6" customFormat="1" ht="24.75" customHeight="1" x14ac:dyDescent="0.25">
      <c r="A49" s="141">
        <v>2</v>
      </c>
      <c r="B49" s="120" t="s">
        <v>2682</v>
      </c>
      <c r="C49" s="122" t="s">
        <v>32</v>
      </c>
      <c r="D49" s="175" t="s">
        <v>2683</v>
      </c>
      <c r="E49" s="176">
        <v>42373</v>
      </c>
      <c r="F49" s="176">
        <v>42735</v>
      </c>
      <c r="G49" s="158">
        <f t="shared" ref="G49:G50" si="2">IF(AND(E49&lt;&gt;"",F49&lt;&gt;""),((F49-E49)/30),"")</f>
        <v>12.066666666666666</v>
      </c>
      <c r="H49" s="178" t="s">
        <v>2687</v>
      </c>
      <c r="I49" s="119" t="s">
        <v>220</v>
      </c>
      <c r="J49" s="119" t="s">
        <v>499</v>
      </c>
      <c r="K49" s="175" t="s">
        <v>2677</v>
      </c>
      <c r="L49" s="122" t="s">
        <v>1148</v>
      </c>
      <c r="M49" s="116"/>
      <c r="N49" s="122" t="s">
        <v>27</v>
      </c>
      <c r="O49" s="122" t="s">
        <v>26</v>
      </c>
      <c r="P49" s="78"/>
    </row>
    <row r="50" spans="1:16" s="6" customFormat="1" ht="24.75" customHeight="1" x14ac:dyDescent="0.25">
      <c r="A50" s="141">
        <v>3</v>
      </c>
      <c r="B50" s="120" t="s">
        <v>2682</v>
      </c>
      <c r="C50" s="122" t="s">
        <v>32</v>
      </c>
      <c r="D50" s="175" t="s">
        <v>2684</v>
      </c>
      <c r="E50" s="176">
        <v>42740</v>
      </c>
      <c r="F50" s="176">
        <v>43100</v>
      </c>
      <c r="G50" s="158">
        <f t="shared" si="2"/>
        <v>12</v>
      </c>
      <c r="H50" s="178" t="s">
        <v>2687</v>
      </c>
      <c r="I50" s="119" t="s">
        <v>220</v>
      </c>
      <c r="J50" s="119" t="s">
        <v>499</v>
      </c>
      <c r="K50" s="175" t="s">
        <v>2678</v>
      </c>
      <c r="L50" s="122" t="s">
        <v>1148</v>
      </c>
      <c r="M50" s="116"/>
      <c r="N50" s="122" t="s">
        <v>27</v>
      </c>
      <c r="O50" s="122" t="s">
        <v>26</v>
      </c>
      <c r="P50" s="78"/>
    </row>
    <row r="51" spans="1:16" s="6" customFormat="1" ht="24.75" customHeight="1" outlineLevel="1" x14ac:dyDescent="0.25">
      <c r="A51" s="141">
        <v>4</v>
      </c>
      <c r="B51" s="120" t="s">
        <v>2682</v>
      </c>
      <c r="C51" s="122" t="s">
        <v>32</v>
      </c>
      <c r="D51" s="175" t="s">
        <v>2685</v>
      </c>
      <c r="E51" s="176">
        <v>43108</v>
      </c>
      <c r="F51" s="176">
        <v>43465</v>
      </c>
      <c r="G51" s="158">
        <f t="shared" ref="G51:G107" si="3">IF(AND(E51&lt;&gt;"",F51&lt;&gt;""),((F51-E51)/30),"")</f>
        <v>11.9</v>
      </c>
      <c r="H51" s="178" t="s">
        <v>2687</v>
      </c>
      <c r="I51" s="119" t="s">
        <v>220</v>
      </c>
      <c r="J51" s="119" t="s">
        <v>499</v>
      </c>
      <c r="K51" s="175" t="s">
        <v>2679</v>
      </c>
      <c r="L51" s="122" t="s">
        <v>1148</v>
      </c>
      <c r="M51" s="116"/>
      <c r="N51" s="122" t="s">
        <v>27</v>
      </c>
      <c r="O51" s="122" t="s">
        <v>26</v>
      </c>
      <c r="P51" s="78"/>
    </row>
    <row r="52" spans="1:16" s="7" customFormat="1" ht="24.75" customHeight="1" outlineLevel="1" x14ac:dyDescent="0.25">
      <c r="A52" s="142">
        <v>5</v>
      </c>
      <c r="B52" s="120" t="s">
        <v>2682</v>
      </c>
      <c r="C52" s="112" t="s">
        <v>32</v>
      </c>
      <c r="D52" s="175" t="s">
        <v>2693</v>
      </c>
      <c r="E52" s="143">
        <v>43472</v>
      </c>
      <c r="F52" s="176">
        <v>43830</v>
      </c>
      <c r="G52" s="158">
        <f t="shared" si="3"/>
        <v>11.933333333333334</v>
      </c>
      <c r="H52" s="178" t="s">
        <v>2687</v>
      </c>
      <c r="I52" s="113" t="s">
        <v>220</v>
      </c>
      <c r="J52" s="113" t="s">
        <v>499</v>
      </c>
      <c r="K52" s="179">
        <v>350000000</v>
      </c>
      <c r="L52" s="115" t="s">
        <v>1148</v>
      </c>
      <c r="M52" s="116"/>
      <c r="N52" s="115" t="s">
        <v>27</v>
      </c>
      <c r="O52" s="115" t="s">
        <v>1148</v>
      </c>
      <c r="P52" s="79"/>
    </row>
    <row r="53" spans="1:16" s="7" customFormat="1" ht="24.75" customHeight="1" outlineLevel="1" x14ac:dyDescent="0.25">
      <c r="A53" s="142">
        <v>6</v>
      </c>
      <c r="B53" s="120" t="s">
        <v>2682</v>
      </c>
      <c r="C53" s="112" t="s">
        <v>32</v>
      </c>
      <c r="D53" s="175" t="s">
        <v>2694</v>
      </c>
      <c r="E53" s="143">
        <v>43837</v>
      </c>
      <c r="F53" s="176">
        <v>44196</v>
      </c>
      <c r="G53" s="158">
        <f t="shared" si="3"/>
        <v>11.966666666666667</v>
      </c>
      <c r="H53" s="178" t="s">
        <v>2687</v>
      </c>
      <c r="I53" s="113" t="s">
        <v>220</v>
      </c>
      <c r="J53" s="113" t="s">
        <v>499</v>
      </c>
      <c r="K53" s="179">
        <v>370000000</v>
      </c>
      <c r="L53" s="115" t="s">
        <v>1148</v>
      </c>
      <c r="M53" s="116"/>
      <c r="N53" s="115" t="s">
        <v>2634</v>
      </c>
      <c r="O53" s="115" t="s">
        <v>1148</v>
      </c>
      <c r="P53" s="79"/>
    </row>
    <row r="54" spans="1:16" s="7" customFormat="1" ht="24.75" customHeight="1" outlineLevel="1" x14ac:dyDescent="0.25">
      <c r="A54" s="142">
        <v>7</v>
      </c>
      <c r="B54" s="111"/>
      <c r="C54" s="112"/>
      <c r="D54" s="110"/>
      <c r="E54" s="143"/>
      <c r="F54" s="143"/>
      <c r="G54" s="158" t="str">
        <f t="shared" si="3"/>
        <v/>
      </c>
      <c r="H54" s="114"/>
      <c r="I54" s="113"/>
      <c r="J54" s="113"/>
      <c r="K54" s="117"/>
      <c r="L54" s="115"/>
      <c r="M54" s="116"/>
      <c r="N54" s="115"/>
      <c r="O54" s="115"/>
      <c r="P54" s="79"/>
    </row>
    <row r="55" spans="1:16" s="7" customFormat="1" ht="24.75" customHeight="1" outlineLevel="1" x14ac:dyDescent="0.25">
      <c r="A55" s="142">
        <v>8</v>
      </c>
      <c r="B55" s="111"/>
      <c r="C55" s="112"/>
      <c r="D55" s="110"/>
      <c r="E55" s="143"/>
      <c r="F55" s="143"/>
      <c r="G55" s="158" t="str">
        <f t="shared" si="3"/>
        <v/>
      </c>
      <c r="H55" s="114"/>
      <c r="I55" s="113"/>
      <c r="J55" s="113"/>
      <c r="K55" s="117"/>
      <c r="L55" s="115"/>
      <c r="M55" s="116"/>
      <c r="N55" s="115"/>
      <c r="O55" s="115"/>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2656</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2660</v>
      </c>
      <c r="B163" s="213"/>
      <c r="C163" s="213"/>
      <c r="D163" s="213"/>
      <c r="E163" s="214"/>
      <c r="F163" s="215" t="s">
        <v>2661</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20" t="s">
        <v>2643</v>
      </c>
      <c r="J167" s="221"/>
      <c r="K167" s="221"/>
      <c r="L167" s="221"/>
      <c r="M167" s="221"/>
      <c r="N167" s="221"/>
      <c r="O167" s="222"/>
      <c r="U167" s="51"/>
    </row>
    <row r="168" spans="1:28" x14ac:dyDescent="0.25">
      <c r="A168" s="9"/>
      <c r="B168" s="239" t="s">
        <v>2658</v>
      </c>
      <c r="C168" s="239"/>
      <c r="D168" s="239"/>
      <c r="E168" s="8"/>
      <c r="F168" s="5"/>
      <c r="H168" s="81" t="s">
        <v>2657</v>
      </c>
      <c r="I168" s="220"/>
      <c r="J168" s="221"/>
      <c r="K168" s="221"/>
      <c r="L168" s="221"/>
      <c r="M168" s="221"/>
      <c r="N168" s="221"/>
      <c r="O168" s="22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2668</v>
      </c>
      <c r="B172" s="210"/>
      <c r="C172" s="210"/>
      <c r="D172" s="210"/>
      <c r="E172" s="210"/>
      <c r="F172" s="210"/>
      <c r="G172" s="210"/>
      <c r="H172" s="210"/>
      <c r="I172" s="210"/>
      <c r="J172" s="210"/>
      <c r="K172" s="210"/>
      <c r="L172" s="210"/>
      <c r="M172" s="210"/>
      <c r="N172" s="210"/>
      <c r="O172" s="211"/>
      <c r="P172" s="76"/>
    </row>
    <row r="173" spans="1:28" ht="15" customHeight="1" x14ac:dyDescent="0.25">
      <c r="A173" s="203" t="s">
        <v>2674</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2669</v>
      </c>
      <c r="C176" s="230"/>
      <c r="D176" s="230"/>
      <c r="E176" s="230"/>
      <c r="F176" s="230"/>
      <c r="G176" s="230"/>
      <c r="H176" s="20"/>
      <c r="I176" s="183" t="s">
        <v>2675</v>
      </c>
      <c r="J176" s="184"/>
      <c r="K176" s="184"/>
      <c r="L176" s="184"/>
      <c r="M176" s="184"/>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2672</v>
      </c>
      <c r="O177" s="8"/>
      <c r="Q177" s="19"/>
      <c r="R177" s="19"/>
      <c r="S177" s="19"/>
      <c r="T177" s="19"/>
      <c r="U177" s="19"/>
      <c r="V177" s="19"/>
      <c r="W177" s="19"/>
      <c r="X177" s="19"/>
      <c r="Y177" s="19"/>
      <c r="Z177" s="19"/>
      <c r="AA177" s="19"/>
      <c r="AB177" s="19"/>
    </row>
    <row r="178" spans="1:28" ht="23.25" x14ac:dyDescent="0.25">
      <c r="A178" s="9"/>
      <c r="B178" s="234"/>
      <c r="C178" s="235"/>
      <c r="D178" s="236"/>
      <c r="E178" s="165"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62"/>
      <c r="Z178" s="163" t="str">
        <f>IF(Y178&gt;0,SUM(E180+Y178),"")</f>
        <v/>
      </c>
      <c r="AA178" s="19"/>
      <c r="AB178" s="19"/>
    </row>
    <row r="179" spans="1:28" ht="23.25" x14ac:dyDescent="0.25">
      <c r="A179" s="9"/>
      <c r="B179" s="196" t="s">
        <v>2669</v>
      </c>
      <c r="C179" s="196"/>
      <c r="D179" s="196"/>
      <c r="E179" s="169">
        <v>0.02</v>
      </c>
      <c r="F179" s="168">
        <v>0.01</v>
      </c>
      <c r="G179" s="163">
        <f>IF(F179&gt;0,SUM(E179+F179),"")</f>
        <v>0.03</v>
      </c>
      <c r="H179" s="5"/>
      <c r="I179" s="196" t="s">
        <v>2671</v>
      </c>
      <c r="J179" s="196"/>
      <c r="K179" s="196"/>
      <c r="L179" s="196"/>
      <c r="M179" s="170">
        <v>0.03</v>
      </c>
      <c r="O179" s="8"/>
      <c r="Q179" s="19"/>
      <c r="R179" s="157">
        <f>IF(M179&gt;0,SUM(L179+M179),"")</f>
        <v>0.03</v>
      </c>
      <c r="T179" s="19"/>
      <c r="U179" s="242" t="s">
        <v>1166</v>
      </c>
      <c r="V179" s="242"/>
      <c r="W179" s="242"/>
      <c r="X179" s="24">
        <v>0.02</v>
      </c>
      <c r="Y179" s="162"/>
      <c r="Z179" s="163" t="str">
        <f>IF(Y179&gt;0,SUM(E181+Y179),"")</f>
        <v/>
      </c>
      <c r="AA179" s="19"/>
      <c r="AB179" s="19"/>
    </row>
    <row r="180" spans="1:28" ht="23.25" hidden="1" x14ac:dyDescent="0.25">
      <c r="A180" s="9"/>
      <c r="B180" s="182"/>
      <c r="C180" s="182"/>
      <c r="D180" s="182"/>
      <c r="E180" s="167"/>
      <c r="H180" s="5"/>
      <c r="I180" s="182"/>
      <c r="J180" s="182"/>
      <c r="K180" s="182"/>
      <c r="L180" s="182"/>
      <c r="M180" s="5"/>
      <c r="O180" s="8"/>
      <c r="Q180" s="19"/>
      <c r="R180" s="157" t="str">
        <f>IF(S180&gt;0,SUM(L180+S180),"")</f>
        <v/>
      </c>
      <c r="S180" s="162"/>
      <c r="T180" s="19"/>
      <c r="U180" s="242" t="s">
        <v>1167</v>
      </c>
      <c r="V180" s="242"/>
      <c r="W180" s="242"/>
      <c r="X180" s="24">
        <v>0.03</v>
      </c>
      <c r="Y180" s="162"/>
      <c r="Z180" s="163" t="str">
        <f>IF(Y180&gt;0,SUM(E182+Y180),"")</f>
        <v/>
      </c>
      <c r="AA180" s="19"/>
      <c r="AB180" s="19"/>
    </row>
    <row r="181" spans="1:28" ht="23.25" hidden="1" x14ac:dyDescent="0.25">
      <c r="A181" s="9"/>
      <c r="B181" s="182"/>
      <c r="C181" s="182"/>
      <c r="D181" s="182"/>
      <c r="E181" s="167"/>
      <c r="H181" s="5"/>
      <c r="I181" s="182"/>
      <c r="J181" s="182"/>
      <c r="K181" s="182"/>
      <c r="L181" s="182"/>
      <c r="M181" s="5"/>
      <c r="O181" s="8"/>
      <c r="Q181" s="19"/>
      <c r="R181" s="157" t="str">
        <f>IF(S181&gt;0,SUM(L181+S181),"")</f>
        <v/>
      </c>
      <c r="S181" s="162"/>
      <c r="T181" s="19"/>
      <c r="U181" s="19"/>
      <c r="V181" s="19"/>
      <c r="W181" s="19"/>
      <c r="X181" s="19"/>
      <c r="Y181" s="19"/>
      <c r="Z181" s="19"/>
      <c r="AA181" s="19"/>
      <c r="AB181" s="19"/>
    </row>
    <row r="182" spans="1:28" ht="23.25" hidden="1" x14ac:dyDescent="0.25">
      <c r="A182" s="9"/>
      <c r="B182" s="182"/>
      <c r="C182" s="182"/>
      <c r="D182" s="182"/>
      <c r="E182" s="167"/>
      <c r="H182" s="5"/>
      <c r="I182" s="182"/>
      <c r="J182" s="182"/>
      <c r="K182" s="182"/>
      <c r="L182" s="182"/>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104204452.59</v>
      </c>
      <c r="F185" s="92"/>
      <c r="G185" s="93"/>
      <c r="H185" s="88"/>
      <c r="I185" s="90" t="s">
        <v>2627</v>
      </c>
      <c r="J185" s="164">
        <f>+SUM(M179:M183)</f>
        <v>0.03</v>
      </c>
      <c r="K185" s="241" t="s">
        <v>2628</v>
      </c>
      <c r="L185" s="241"/>
      <c r="M185" s="94">
        <f>+J185*(SUM(K20:K35))</f>
        <v>104204452.59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00" t="s">
        <v>2636</v>
      </c>
      <c r="C192" s="200"/>
      <c r="E192" s="5" t="s">
        <v>20</v>
      </c>
      <c r="H192" s="26" t="s">
        <v>24</v>
      </c>
      <c r="J192" s="5" t="s">
        <v>2637</v>
      </c>
      <c r="K192" s="5"/>
      <c r="M192" s="5"/>
      <c r="N192" s="5"/>
      <c r="O192" s="8"/>
      <c r="Q192" s="152"/>
      <c r="R192" s="153"/>
      <c r="S192" s="153"/>
      <c r="T192" s="152"/>
    </row>
    <row r="193" spans="1:18" x14ac:dyDescent="0.25">
      <c r="A193" s="9"/>
      <c r="C193" s="123">
        <v>43740</v>
      </c>
      <c r="D193" s="5"/>
      <c r="E193" s="124">
        <v>3936</v>
      </c>
      <c r="F193" s="5"/>
      <c r="G193" s="5"/>
      <c r="H193" s="145" t="s">
        <v>2688</v>
      </c>
      <c r="J193" s="5"/>
      <c r="K193" s="125"/>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40" t="s">
        <v>2659</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2691</v>
      </c>
      <c r="D211" s="21"/>
      <c r="G211" s="27" t="s">
        <v>2620</v>
      </c>
      <c r="H211" s="146" t="s">
        <v>2692</v>
      </c>
      <c r="J211" s="27" t="s">
        <v>2622</v>
      </c>
      <c r="K211" s="180" t="s">
        <v>2692</v>
      </c>
      <c r="L211" s="21"/>
      <c r="M211" s="21"/>
      <c r="N211" s="21"/>
      <c r="O211" s="8"/>
    </row>
    <row r="212" spans="1:15" x14ac:dyDescent="0.25">
      <c r="A212" s="9"/>
      <c r="B212" s="27" t="s">
        <v>2619</v>
      </c>
      <c r="C212" s="145" t="s">
        <v>2689</v>
      </c>
      <c r="D212" s="21"/>
      <c r="G212" s="27" t="s">
        <v>2621</v>
      </c>
      <c r="H212" s="146" t="s">
        <v>2690</v>
      </c>
      <c r="J212" s="27" t="s">
        <v>2623</v>
      </c>
      <c r="K212" s="181"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Eberto coronado guerra</cp:lastModifiedBy>
  <cp:lastPrinted>2020-11-20T15:12:35Z</cp:lastPrinted>
  <dcterms:created xsi:type="dcterms:W3CDTF">2020-10-14T21:57:42Z</dcterms:created>
  <dcterms:modified xsi:type="dcterms:W3CDTF">2020-12-29T19:23:50Z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