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
    </mc:Choice>
  </mc:AlternateContent>
  <xr:revisionPtr revIDLastSave="0" documentId="13_ncr:1_{7733FF34-657E-4310-B513-F499A5DC907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<sst xmlns="http://schemas.openxmlformats.org/spreadsheetml/2006/main" count="3079" uniqueCount="2698">
  <si>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</si>
  <si>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</si>
  <si>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</si>
  <si>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</si>
  <si>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</si>
  <si>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</si>
  <si>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</si>
  <si>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</si>
  <si>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</si>
  <si>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</si>
  <si>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</si>
  <si>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</si>
  <si>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</si>
  <si>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</si>
  <si>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</si>
  <si>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</si>
  <si>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</si>
  <si>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</si>
  <si>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</si>
  <si>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</si>
  <si>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</si>
  <si>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</si>
  <si>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</si>
  <si>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</si>
  <si>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</si>
  <si>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</si>
  <si>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</si>
  <si>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</si>
  <si>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</si>
  <si>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</si>
  <si>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</si>
  <si>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</si>
  <si>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</si>
  <si>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</si>
  <si>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</si>
  <si>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</si>
  <si>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</si>
  <si>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</si>
  <si>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</si>
  <si>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</si>
  <si>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</si>
  <si>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</si>
  <si>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</si>
  <si>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</si>
  <si>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</si>
  <si>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</si>
  <si>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</si>
  <si>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</si>
  <si>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</si>
  <si>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</si>
  <si>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</si>
  <si>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</si>
  <si>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</si>
  <si>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</si>
  <si>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</si>
  <si>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</si>
  <si>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</si>
  <si>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</si>
  <si>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</si>
  <si>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</si>
  <si>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</si>
  <si>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</si>
  <si>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</si>
  <si>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</si>
  <si>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</si>
  <si>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</si>
  <si>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</si>
  <si>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</si>
  <si>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</si>
  <si>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</si>
  <si>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</si>
  <si>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</si>
  <si>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</si>
  <si>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</si>
  <si>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</si>
  <si>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</si>
  <si>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</si>
  <si>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</si>
  <si>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</si>
  <si>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</si>
  <si>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</si>
  <si>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</si>
  <si>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</si>
  <si>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</si>
  <si>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</si>
  <si>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</si>
  <si>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</si>
  <si>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</si>
  <si>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</si>
  <si>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</si>
  <si>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</si>
  <si>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</si>
  <si>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</si>
  <si>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</si>
  <si>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</si>
  <si>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</si>
  <si>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</si>
  <si>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</si>
  <si>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</si>
  <si>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</si>
  <si>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</si>
  <si>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</si>
  <si>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</si>
  <si>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</si>
  <si>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</si>
  <si>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</si>
  <si>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</si>
  <si>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</si>
  <si>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</si>
  <si>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</si>
  <si>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</si>
  <si>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</si>
  <si>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</si>
  <si>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</si>
  <si>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</si>
  <si>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</si>
  <si>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</si>
  <si>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</si>
  <si>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</si>
  <si>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</si>
  <si>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</si>
  <si>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</si>
  <si>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</si>
  <si>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</si>
  <si>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</si>
  <si>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</si>
  <si>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</si>
  <si>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</si>
  <si>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</si>
  <si>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</si>
  <si>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</si>
  <si>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</si>
  <si>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</si>
  <si>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</si>
  <si>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</si>
  <si>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</si>
  <si>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</si>
  <si>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</si>
  <si>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</si>
  <si>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</si>
  <si>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</si>
  <si>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</si>
  <si>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</si>
  <si>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</si>
  <si>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</si>
  <si>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</si>
  <si>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</si>
  <si>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</si>
  <si>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</si>
  <si>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</si>
  <si>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</si>
  <si>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</si>
  <si>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</si>
  <si>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</si>
  <si>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</si>
  <si>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</si>
  <si>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</si>
  <si>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</si>
  <si>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</si>
  <si>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</si>
  <si>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</si>
  <si>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</si>
  <si>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</si>
  <si>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</si>
  <si>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</si>
  <si>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</si>
  <si>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</si>
  <si>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</si>
  <si>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</si>
  <si>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</si>
  <si>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</si>
  <si>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</si>
  <si>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</si>
  <si>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</si>
  <si>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</si>
  <si>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</si>
  <si>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</si>
  <si>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</si>
  <si>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</si>
  <si>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</si>
  <si>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</si>
  <si>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</si>
  <si>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</si>
  <si>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</si>
  <si>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</si>
  <si>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</si>
  <si>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</si>
  <si>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</si>
  <si>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</si>
  <si>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</si>
  <si>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</si>
  <si>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</si>
  <si>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</si>
  <si>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</si>
  <si>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</si>
  <si>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</si>
  <si>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</si>
  <si>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</si>
  <si>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</si>
  <si>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</si>
  <si>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</si>
  <si>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</si>
  <si>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</si>
  <si>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</si>
  <si>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</si>
  <si>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</si>
  <si>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</si>
  <si>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</si>
  <si>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</si>
  <si>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</si>
  <si>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</si>
  <si>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</si>
  <si>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</si>
  <si>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</si>
  <si>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</si>
  <si>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</si>
  <si>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</si>
  <si>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</si>
  <si>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</si>
  <si>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</si>
  <si>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</si>
  <si>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</si>
  <si>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</si>
  <si>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</si>
  <si>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</si>
  <si>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</si>
  <si>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</si>
  <si>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</si>
  <si>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</si>
  <si>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</si>
  <si>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</si>
  <si>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</si>
  <si>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</si>
  <si>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</si>
  <si>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</si>
  <si>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</si>
  <si>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</si>
  <si>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</si>
  <si>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</si>
  <si>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</si>
  <si>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</si>
  <si>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</si>
  <si>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</si>
  <si>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</si>
  <si>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</si>
  <si>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</si>
  <si>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</si>
  <si>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</si>
  <si>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</si>
  <si>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</si>
  <si>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</si>
  <si>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</si>
  <si>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</si>
  <si>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</si>
  <si>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</si>
  <si>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</si>
  <si>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</si>
  <si>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</si>
  <si>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</si>
  <si>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</si>
  <si>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</si>
  <si>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</si>
  <si>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</si>
  <si>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</si>
  <si>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</si>
  <si>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</si>
  <si>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</si>
  <si>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</si>
  <si>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</si>
  <si>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</si>
  <si>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</si>
  <si>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</si>
  <si>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</si>
  <si>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</si>
  <si>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</si>
  <si>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</si>
  <si>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</si>
  <si>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</si>
  <si>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</si>
  <si>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</si>
  <si>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</si>
  <si>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</si>
  <si>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</si>
  <si>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</si>
  <si>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</si>
  <si>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</si>
  <si>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</si>
  <si>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</si>
  <si>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</si>
  <si>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</si>
  <si>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</si>
  <si>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</si>
  <si>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</si>
  <si>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</si>
  <si>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</si>
  <si>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</si>
  <si>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</si>
  <si>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</si>
  <si>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</si>
  <si>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</si>
  <si>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</si>
  <si>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</si>
  <si>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</si>
  <si>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</si>
  <si>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</si>
  <si>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</si>
  <si>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</si>
  <si>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</si>
  <si>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</si>
  <si>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</si>
  <si>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</si>
  <si>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</si>
  <si>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</si>
  <si>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</si>
  <si>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</si>
  <si>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</si>
  <si>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</si>
  <si>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</si>
  <si>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</si>
  <si>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</si>
  <si>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</si>
  <si>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</si>
  <si>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</si>
  <si>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</si>
  <si>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</si>
  <si>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</si>
  <si>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</si>
  <si>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</si>
  <si>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</si>
  <si>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</si>
  <si>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</si>
  <si>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</si>
  <si>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</si>
  <si>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</si>
  <si>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</si>
  <si>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</si>
  <si>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</si>
  <si>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</si>
  <si>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</si>
  <si>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</si>
  <si>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</si>
  <si>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</si>
  <si>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</si>
  <si>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</si>
  <si>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</si>
  <si>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</si>
  <si>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</si>
  <si>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</si>
  <si>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</si>
  <si>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</si>
  <si>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</si>
  <si>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</si>
  <si>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</si>
  <si>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</si>
  <si>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</si>
  <si>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</si>
  <si>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</si>
  <si>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</si>
  <si>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</si>
  <si>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</si>
  <si>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</si>
  <si>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</si>
  <si>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</si>
  <si>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</si>
  <si>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</si>
  <si>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</si>
  <si>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</si>
  <si>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</si>
  <si>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</si>
  <si>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</si>
  <si>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</si>
  <si>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</si>
  <si>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</si>
  <si>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</si>
  <si>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</si>
  <si>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</si>
  <si>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</si>
  <si>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</si>
  <si>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</si>
  <si>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</si>
  <si>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</si>
  <si>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</si>
  <si>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</si>
  <si>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</si>
  <si>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</si>
  <si>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</si>
  <si>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</si>
  <si>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</si>
  <si>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</si>
  <si>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</si>
  <si>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</si>
  <si>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</si>
  <si>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</si>
  <si>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</si>
  <si>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</si>
  <si>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</si>
  <si>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</si>
  <si>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</si>
  <si>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</si>
  <si>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</si>
  <si>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</si>
  <si>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</si>
  <si>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</si>
  <si>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</si>
  <si>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</si>
  <si>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</si>
  <si>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</si>
  <si>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</si>
  <si>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</si>
  <si>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</si>
  <si>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</si>
  <si>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</si>
  <si>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</si>
  <si>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</si>
  <si>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</si>
  <si>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</si>
  <si>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</si>
  <si>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</si>
  <si>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</si>
  <si>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</si>
  <si>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</si>
  <si>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</si>
  <si>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</si>
  <si>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</si>
  <si>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</si>
  <si>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</si>
  <si>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</si>
  <si>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</si>
  <si>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</si>
  <si>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</si>
  <si>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</si>
  <si>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</si>
  <si>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</si>
  <si>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</si>
  <si>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</si>
  <si>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</si>
  <si>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</si>
  <si>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</si>
  <si>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</si>
  <si>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</si>
  <si>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</si>
  <si>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</si>
  <si>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</si>
  <si>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</si>
  <si>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</si>
  <si>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</si>
  <si>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</si>
  <si>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</si>
  <si>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</si>
  <si>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</si>
  <si>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</si>
  <si>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</si>
  <si>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</si>
  <si>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</si>
  <si>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</si>
  <si>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</si>
  <si>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</si>
  <si>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</si>
  <si>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</si>
  <si>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</si>
  <si>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</si>
  <si>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</si>
  <si>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</si>
  <si>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</si>
  <si>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</si>
  <si>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</si>
  <si>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</si>
  <si>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</si>
  <si>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</si>
  <si>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</si>
  <si>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</si>
  <si>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</si>
  <si>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</si>
  <si>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</si>
  <si>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</si>
  <si>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</si>
  <si>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</si>
  <si>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</si>
  <si>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</si>
  <si>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</si>
  <si>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</si>
  <si>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</si>
  <si>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</si>
  <si>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</si>
  <si>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</si>
  <si>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</si>
  <si>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</si>
  <si>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</si>
  <si>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</si>
  <si>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</si>
  <si>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</si>
  <si>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</si>
  <si>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</si>
  <si>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</si>
  <si>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</si>
  <si>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</si>
  <si>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</si>
  <si>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</si>
  <si>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</si>
  <si>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</si>
  <si>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</si>
  <si>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</si>
  <si>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</si>
  <si>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</si>
  <si>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</si>
  <si>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</si>
  <si>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</si>
  <si>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</si>
  <si>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</si>
  <si>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</si>
  <si>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</si>
  <si>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</si>
  <si>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</si>
  <si>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</si>
  <si>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</si>
  <si>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</si>
  <si>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</si>
  <si>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</si>
  <si>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</si>
  <si>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</si>
  <si>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</si>
  <si>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</si>
  <si>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</si>
  <si>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</si>
  <si>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</si>
  <si>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</si>
  <si>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</si>
  <si>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</si>
  <si>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</si>
  <si>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</si>
  <si>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</si>
  <si>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</si>
  <si>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</si>
  <si>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</si>
  <si>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</si>
  <si>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</si>
  <si>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</si>
  <si>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</si>
  <si>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</si>
  <si>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</si>
  <si>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</si>
  <si>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</si>
  <si>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</si>
  <si>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</si>
  <si>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</si>
  <si>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</si>
  <si>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</si>
  <si>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</si>
  <si>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</si>
  <si>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</si>
  <si>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</si>
  <si>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</si>
  <si>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</si>
  <si>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</si>
  <si>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</si>
  <si>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</si>
  <si>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</si>
  <si>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</si>
  <si>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</si>
  <si>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</si>
  <si>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</si>
  <si>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</si>
  <si>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</si>
  <si>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</si>
  <si>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</si>
  <si>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</si>
  <si>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</si>
  <si>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</si>
  <si>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</si>
  <si>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</si>
  <si>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</si>
  <si>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</si>
  <si>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</si>
  <si>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</si>
  <si>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</si>
  <si>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</si>
  <si>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</si>
  <si>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</si>
  <si>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</si>
  <si>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</si>
  <si>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</si>
  <si>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</si>
  <si>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</si>
  <si>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</si>
  <si>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</si>
  <si>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</si>
  <si>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</si>
  <si>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</si>
  <si>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</si>
  <si>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</si>
  <si>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</si>
  <si>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</si>
  <si>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</si>
  <si>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</si>
  <si>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</si>
  <si>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</si>
  <si>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</si>
  <si>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</si>
  <si>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</si>
  <si>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</si>
  <si>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</si>
  <si>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</si>
  <si>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</si>
  <si>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</si>
  <si>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</si>
  <si>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</si>
  <si>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</si>
  <si>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</si>
  <si>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</si>
  <si>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</si>
  <si>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</si>
  <si>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</si>
  <si>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</si>
  <si>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</si>
  <si>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</si>
  <si>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</si>
  <si>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</si>
  <si>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</si>
  <si>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</si>
  <si>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</si>
  <si>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</si>
  <si>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</si>
  <si>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</si>
  <si>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</si>
  <si>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</si>
  <si>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</si>
  <si>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</si>
  <si>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</si>
  <si>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</si>
  <si>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</si>
  <si>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</si>
  <si>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</si>
  <si>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</si>
  <si>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</si>
  <si>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</si>
  <si>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</si>
  <si>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</si>
  <si>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</si>
  <si>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</si>
  <si>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</si>
  <si>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</si>
  <si>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</si>
  <si>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</si>
  <si>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</si>
  <si>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</si>
  <si>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</si>
  <si>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</si>
  <si>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</si>
  <si>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</si>
  <si>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</si>
  <si>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</si>
  <si>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</si>
  <si>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</si>
  <si>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</si>
  <si>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</si>
  <si>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</si>
  <si>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</si>
  <si>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</si>
  <si>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</si>
  <si>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</si>
  <si>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</si>
  <si>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</si>
  <si>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</si>
  <si>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</si>
  <si>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</si>
  <si>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</si>
  <si>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</si>
  <si>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</si>
  <si>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</si>
  <si>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</si>
  <si>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</si>
  <si>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</si>
  <si>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</si>
  <si>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</si>
  <si>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</si>
  <si>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</si>
  <si>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</si>
  <si>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</si>
  <si>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</si>
  <si>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</si>
  <si>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</si>
  <si>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</si>
  <si>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</si>
  <si>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</si>
  <si>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</si>
  <si>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</si>
  <si>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</si>
  <si>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</si>
  <si>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</si>
  <si>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</si>
  <si>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</si>
  <si>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</si>
  <si>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</si>
  <si>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</si>
  <si>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</si>
  <si>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</si>
  <si>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</si>
  <si>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</si>
  <si>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</si>
  <si>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</si>
  <si>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</si>
  <si>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</si>
  <si>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</si>
  <si>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</si>
  <si>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</si>
  <si>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</si>
  <si>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</si>
  <si>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</si>
  <si>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</si>
  <si>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</si>
  <si>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</si>
  <si>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</si>
  <si>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</si>
  <si>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</si>
  <si>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</si>
  <si>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</si>
  <si>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</si>
  <si>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</si>
  <si>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</si>
  <si>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</si>
  <si>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</si>
  <si>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</si>
  <si>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</si>
  <si>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</si>
  <si>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</si>
  <si>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</si>
  <si>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</si>
  <si>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</si>
  <si>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</si>
  <si>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</si>
  <si>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</si>
  <si>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</si>
  <si>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</si>
  <si>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</si>
  <si>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</si>
  <si>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</si>
  <si>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</si>
  <si>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</si>
  <si>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</si>
  <si>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</si>
  <si>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</si>
  <si>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</si>
  <si>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</si>
  <si>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</si>
  <si>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</si>
  <si>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</si>
  <si>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</si>
  <si>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</si>
  <si>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</si>
  <si>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</si>
  <si>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</si>
  <si>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</si>
  <si>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</si>
  <si>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</si>
  <si>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</si>
  <si>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</si>
  <si>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</si>
  <si>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</si>
  <si>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</si>
  <si>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</si>
  <si>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</si>
  <si>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</si>
  <si>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</si>
  <si>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</si>
  <si>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</si>
  <si>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</si>
  <si>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</si>
  <si>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</si>
  <si>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</si>
  <si>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</si>
  <si>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</si>
  <si>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</si>
  <si>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</si>
  <si>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</si>
  <si>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</si>
  <si>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</si>
  <si>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</si>
  <si>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</si>
  <si>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</si>
  <si>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</si>
  <si>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</si>
  <si>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</si>
  <si>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</si>
  <si>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</si>
  <si>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</si>
  <si>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</si>
  <si>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</si>
  <si>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</si>
  <si>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</si>
  <si>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</si>
  <si>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</si>
  <si>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</si>
  <si>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</si>
  <si>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</si>
  <si>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</si>
  <si>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</si>
  <si>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</si>
  <si>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</si>
  <si>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</si>
  <si>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</si>
  <si>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</si>
  <si>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</si>
  <si>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</si>
  <si>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</si>
  <si>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</si>
  <si>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</si>
  <si>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</si>
  <si>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</si>
  <si>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</si>
  <si>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</si>
  <si>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</si>
  <si>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</si>
  <si>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</si>
  <si>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</si>
  <si>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</si>
  <si>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</si>
  <si>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</si>
  <si>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</si>
  <si>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</si>
  <si>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</si>
  <si>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</si>
  <si>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</si>
  <si>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</si>
  <si>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</si>
  <si>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</si>
  <si>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</si>
  <si>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</si>
  <si>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</si>
  <si>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</si>
  <si>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</si>
  <si>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</si>
  <si>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</si>
  <si>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</si>
  <si>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</si>
  <si>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</si>
  <si>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</si>
  <si>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</si>
  <si>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</si>
  <si>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</si>
  <si>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</si>
  <si>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</si>
  <si>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</si>
  <si>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</si>
  <si>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</si>
  <si>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</si>
  <si>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</si>
  <si>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</si>
  <si>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</si>
  <si>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</si>
  <si>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</si>
  <si>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</si>
  <si>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</si>
  <si>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</si>
  <si>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</si>
  <si>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</si>
  <si>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</si>
  <si>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</si>
  <si>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</si>
  <si>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</si>
  <si>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</si>
  <si>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</si>
  <si>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</si>
  <si>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</si>
  <si>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</si>
  <si>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</si>
  <si>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</si>
  <si>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</si>
  <si>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</si>
  <si>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</si>
  <si>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</si>
  <si>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</si>
  <si>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</si>
  <si>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</si>
  <si>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</si>
  <si>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</si>
  <si>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</si>
  <si>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</si>
  <si>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</si>
  <si>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</si>
  <si>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</si>
  <si>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</si>
  <si>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</si>
  <si>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</si>
  <si>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</si>
  <si>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</si>
  <si>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</si>
  <si>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</si>
  <si>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</si>
  <si>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</si>
  <si>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</si>
  <si>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</si>
  <si>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</si>
  <si>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</si>
  <si>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</si>
  <si>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</si>
  <si>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</si>
  <si>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</si>
  <si>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</si>
  <si>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</si>
  <si>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</si>
  <si>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</si>
  <si>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</si>
  <si>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</si>
  <si>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</si>
  <si>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</si>
  <si>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</si>
  <si>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</si>
  <si>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</si>
  <si>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</si>
  <si>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</si>
  <si>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</si>
  <si>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</si>
  <si>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</si>
  <si>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</si>
  <si>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</si>
  <si>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</si>
  <si>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</si>
  <si>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</si>
  <si>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</si>
  <si>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</si>
  <si>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</si>
  <si>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</si>
  <si>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</si>
  <si>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</si>
  <si>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</si>
  <si>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</si>
  <si>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</si>
  <si>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</si>
  <si>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</si>
  <si>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</si>
  <si>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</si>
  <si>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</si>
  <si>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</si>
  <si>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</si>
  <si>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</si>
  <si>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</si>
  <si>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</si>
  <si>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</si>
  <si>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</si>
  <si>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</si>
  <si>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</si>
  <si>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</si>
  <si>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</si>
  <si>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</si>
  <si>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</si>
  <si>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</si>
  <si>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</si>
  <si>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</si>
  <si>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</si>
  <si>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</si>
  <si>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</si>
  <si>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</si>
  <si>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</si>
  <si>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</si>
  <si>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</si>
  <si>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</si>
  <si>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</si>
  <si>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</si>
  <si>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</si>
  <si>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</si>
  <si>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</si>
  <si>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</si>
  <si>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</si>
  <si>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</si>
  <si>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</si>
  <si>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</si>
  <si>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</si>
  <si>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</si>
  <si>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</si>
  <si>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</si>
  <si>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</si>
  <si>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</si>
  <si>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</si>
  <si>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</si>
  <si>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</si>
  <si>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</si>
  <si>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</si>
  <si>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</si>
  <si>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</si>
  <si>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</si>
  <si>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</si>
  <si>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</si>
  <si>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</si>
  <si>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</si>
  <si>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</si>
  <si>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</si>
  <si>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</si>
  <si>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</si>
  <si>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</si>
  <si>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</si>
  <si>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</si>
  <si>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</si>
  <si>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</si>
  <si>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</si>
  <si>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</si>
  <si>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</si>
  <si>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</si>
  <si>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</si>
  <si>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</si>
  <si>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</si>
  <si>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</si>
  <si>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</si>
  <si>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</si>
  <si>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</si>
  <si>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</si>
  <si>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</si>
  <si>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</si>
  <si>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</si>
  <si>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</si>
  <si>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</si>
  <si>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</si>
  <si>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</si>
  <si>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</si>
  <si>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</si>
  <si>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</si>
  <si>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</si>
  <si>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</si>
  <si>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</si>
  <si>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</si>
  <si>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</si>
  <si>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</si>
  <si>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</si>
  <si>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</si>
  <si>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</si>
  <si>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</si>
  <si>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</si>
  <si>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</si>
  <si>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</si>
  <si>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</si>
  <si>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</si>
  <si>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</si>
  <si>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</si>
  <si>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</si>
  <si>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</si>
  <si>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</si>
  <si>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</si>
  <si>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</si>
  <si>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</si>
  <si>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</si>
  <si>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</si>
  <si>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</si>
  <si>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</si>
  <si>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</si>
  <si>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</si>
  <si>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</si>
  <si>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</si>
  <si>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</si>
  <si>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</si>
  <si>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</si>
  <si>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</si>
  <si>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</si>
  <si>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</si>
  <si>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</si>
  <si>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</si>
  <si>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</si>
  <si>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</si>
  <si>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</si>
  <si>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</si>
  <si>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</si>
  <si>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</si>
  <si>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</si>
  <si>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</si>
  <si>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</si>
  <si>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</si>
  <si>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</si>
  <si>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</si>
  <si>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</si>
  <si>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</si>
  <si>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</si>
  <si>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</si>
  <si>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</si>
  <si>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</si>
  <si>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</si>
  <si>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</si>
  <si>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</si>
  <si>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</si>
  <si>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</si>
  <si>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</si>
  <si>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</si>
  <si>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</si>
  <si>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</si>
  <si>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</si>
  <si>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</si>
  <si>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</si>
  <si>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</si>
  <si>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</si>
  <si>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</si>
  <si>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</si>
  <si>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</si>
  <si>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</si>
  <si>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</si>
  <si>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</si>
  <si>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</si>
  <si>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</si>
  <si>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</si>
  <si>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</si>
  <si>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</si>
  <si>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</si>
  <si>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</si>
  <si>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</si>
  <si>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</si>
  <si>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</si>
  <si>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</si>
  <si>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</si>
  <si>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</si>
  <si>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</si>
  <si>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</si>
  <si>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</si>
  <si>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</si>
  <si>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</si>
  <si>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</si>
  <si>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</si>
  <si>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</si>
  <si>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</si>
  <si>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</si>
  <si>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</si>
  <si>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</si>
  <si>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</si>
  <si>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</si>
  <si>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</si>
  <si>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</si>
  <si>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</si>
  <si>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</si>
  <si>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</si>
  <si>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</si>
  <si>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</si>
  <si>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</si>
  <si>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</si>
  <si>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</si>
  <si>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</si>
  <si>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</si>
  <si>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</si>
  <si>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</si>
  <si>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</si>
  <si>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</si>
  <si>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</si>
  <si>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</si>
  <si>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</si>
  <si>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</si>
  <si>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</si>
  <si>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</si>
  <si>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</si>
  <si>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</si>
  <si>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</si>
  <si>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</si>
  <si>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</si>
  <si>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</si>
  <si>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</si>
  <si>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</si>
  <si>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</si>
  <si>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</si>
  <si>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</si>
  <si>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</si>
  <si>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</si>
  <si>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</si>
  <si>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</si>
  <si>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</si>
  <si>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</si>
  <si>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</si>
  <si>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</si>
  <si>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</si>
  <si>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</si>
  <si>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</si>
  <si>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</si>
  <si>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</si>
  <si>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</si>
  <si>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</si>
  <si>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</si>
  <si>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</si>
  <si>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</si>
  <si>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</si>
  <si>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</si>
  <si>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</si>
  <si>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</si>
  <si>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</si>
  <si>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</si>
  <si>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</si>
  <si>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</si>
  <si>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</si>
  <si>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</si>
  <si>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</si>
  <si>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</si>
  <si>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</si>
  <si>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</si>
  <si>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</si>
  <si>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</si>
  <si>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</si>
  <si>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</si>
  <si>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</si>
  <si>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</si>
  <si>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</si>
  <si>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</si>
  <si>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</si>
  <si>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</si>
  <si>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</si>
  <si>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</si>
  <si>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</si>
  <si>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</si>
  <si>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</si>
  <si>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</si>
  <si>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</si>
  <si>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</si>
  <si>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</si>
  <si>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</si>
  <si>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</si>
  <si>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</si>
  <si>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</si>
  <si>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</si>
  <si>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</si>
  <si>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</si>
  <si>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</si>
  <si>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</si>
  <si>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</si>
  <si>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</si>
  <si>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</si>
  <si>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</si>
  <si>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</si>
  <si>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</si>
  <si>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</si>
  <si>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</si>
  <si>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</si>
  <si>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</si>
  <si>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</si>
  <si>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</si>
  <si>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</si>
  <si>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</si>
  <si>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</si>
  <si>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</si>
  <si>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</si>
  <si>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</si>
  <si>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</si>
  <si>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</si>
  <si>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</si>
  <si>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</si>
  <si>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</si>
  <si>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</si>
  <si>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</si>
  <si>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</si>
  <si>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</si>
  <si>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</si>
  <si>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</si>
  <si>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</si>
  <si>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</si>
  <si>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</si>
  <si>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</si>
  <si>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</si>
  <si>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</si>
  <si>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</si>
  <si>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</si>
  <si>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</si>
  <si>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</si>
  <si>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</si>
  <si>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</si>
  <si>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</si>
  <si>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</si>
  <si>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</si>
  <si>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</si>
  <si>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</si>
  <si>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</si>
  <si>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</si>
  <si>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</si>
  <si>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</si>
  <si>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</si>
  <si>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</si>
  <si>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</si>
  <si>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</si>
  <si>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</si>
  <si>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</si>
  <si>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</si>
  <si>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</si>
  <si>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</si>
  <si>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</si>
  <si>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</si>
  <si>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</si>
  <si>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</si>
  <si>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</si>
  <si>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</si>
  <si>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</si>
  <si>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</si>
  <si>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</si>
  <si>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</si>
  <si>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</si>
  <si>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</si>
  <si>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</si>
  <si>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</si>
  <si>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</si>
  <si>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</si>
  <si>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</si>
  <si>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</si>
  <si>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</si>
  <si>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</si>
  <si>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</si>
  <si>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</si>
  <si>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</si>
  <si>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</si>
  <si>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</si>
  <si>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</si>
  <si>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</si>
  <si>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</si>
  <si>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</si>
  <si>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</si>
  <si>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</si>
  <si>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</si>
  <si>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</si>
  <si>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</si>
  <si>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</si>
  <si>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</si>
  <si>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</si>
  <si>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</si>
  <si>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</si>
  <si>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</si>
  <si>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</si>
  <si>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</si>
  <si>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</si>
  <si>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</si>
  <si>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</si>
  <si>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</si>
  <si>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</si>
  <si>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</si>
  <si>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</si>
  <si>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</si>
  <si>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</si>
  <si>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</si>
  <si>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</si>
  <si>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</si>
  <si>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</si>
  <si>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</si>
  <si>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</si>
  <si>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</si>
  <si>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</si>
  <si>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</si>
  <si>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</si>
  <si>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</si>
  <si>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</si>
  <si>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</si>
  <si>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</si>
  <si>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</si>
  <si>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</si>
  <si>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</si>
  <si>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</si>
  <si>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</si>
  <si>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</si>
  <si>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</si>
  <si>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</si>
  <si>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</si>
  <si>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</si>
  <si>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</si>
  <si>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</si>
  <si>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</si>
  <si>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</si>
  <si>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</si>
  <si>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</si>
  <si>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</si>
  <si>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</si>
  <si>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</si>
  <si>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</si>
  <si>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</si>
  <si>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</si>
  <si>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</si>
  <si>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</si>
  <si>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</si>
  <si>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</si>
  <si>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</si>
  <si>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</si>
  <si>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</si>
  <si>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</si>
  <si>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</si>
  <si>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</si>
  <si>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</si>
  <si>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</si>
  <si>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</si>
  <si>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</si>
  <si>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</si>
  <si>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</si>
  <si>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</si>
  <si>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</si>
  <si>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</si>
  <si>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</si>
  <si>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</si>
  <si>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</si>
  <si>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</si>
  <si>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</si>
  <si>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</si>
  <si>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</si>
  <si>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</si>
  <si>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</si>
  <si>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</si>
  <si>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</si>
  <si>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</si>
  <si>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</si>
  <si>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</si>
  <si>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</si>
  <si>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</si>
  <si>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</si>
  <si>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</si>
  <si>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</si>
  <si>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</si>
  <si>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</si>
  <si>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</si>
  <si>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</si>
  <si>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</si>
  <si>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</si>
  <si>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</si>
  <si>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</si>
  <si>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</si>
  <si>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</si>
  <si>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</si>
  <si>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</si>
  <si>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</si>
  <si>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</si>
  <si>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</si>
  <si>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</si>
  <si>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</si>
  <si>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</si>
  <si>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</si>
  <si>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</si>
  <si>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</si>
  <si>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</si>
  <si>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</si>
  <si>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</si>
  <si>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</si>
  <si>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</si>
  <si>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</si>
  <si>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</si>
  <si>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</si>
  <si>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</si>
  <si>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</si>
  <si>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</si>
  <si>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</si>
  <si>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</si>
  <si>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</si>
  <si>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</si>
  <si>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</si>
  <si>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</si>
  <si>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</si>
  <si>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</si>
  <si>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</si>
  <si>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</si>
  <si>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</si>
  <si>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</si>
  <si>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</si>
  <si>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</si>
  <si>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</si>
  <si>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</si>
  <si>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</si>
  <si>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</si>
  <si>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</si>
  <si>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</si>
  <si>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</si>
  <si>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</si>
  <si>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</si>
  <si>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</si>
  <si>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</si>
  <si>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</si>
  <si>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</si>
  <si>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</si>
  <si>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</si>
  <si>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</si>
  <si>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</si>
  <si>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</si>
  <si>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</si>
  <si>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</si>
  <si>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</si>
  <si>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</si>
  <si>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</si>
  <si>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</si>
  <si>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</si>
  <si>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</si>
  <si>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</si>
  <si>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</si>
  <si>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</si>
  <si>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</si>
  <si>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</si>
  <si>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</si>
  <si>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</si>
  <si>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</si>
  <si>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</si>
  <si>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</si>
  <si>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</si>
  <si>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</si>
  <si>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</si>
  <si>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</si>
  <si>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</si>
  <si>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</si>
  <si>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</si>
  <si>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</si>
  <si>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</si>
  <si>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</si>
  <si>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</si>
  <si>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</si>
  <si>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</si>
  <si>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</si>
  <si>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</si>
  <si>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</si>
  <si>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</si>
  <si>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</si>
  <si>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</si>
  <si>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</si>
  <si>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</si>
  <si>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</si>
  <si>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</si>
  <si>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</si>
  <si>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</si>
  <si>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</si>
  <si>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</si>
  <si>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</si>
  <si>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</si>
  <si>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</si>
  <si>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</si>
  <si>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</si>
  <si>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</si>
  <si>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</si>
  <si>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</si>
  <si>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</si>
  <si>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</si>
  <si>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</si>
  <si>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</si>
  <si>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</si>
  <si>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</si>
  <si>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</si>
  <si>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</si>
  <si>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</si>
  <si>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</si>
  <si>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</si>
  <si>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</si>
  <si>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</si>
  <si>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</si>
  <si>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</si>
  <si>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</si>
  <si>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</si>
  <si>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</si>
  <si>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</si>
  <si>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</si>
  <si>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</si>
  <si>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</si>
  <si>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</si>
  <si>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</si>
  <si>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</si>
  <si>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</si>
  <si>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</si>
  <si>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</si>
  <si>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</si>
  <si>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</si>
  <si>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</si>
  <si>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</si>
  <si>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</si>
  <si>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</si>
  <si>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</si>
  <si>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</si>
  <si>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</si>
  <si>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</si>
  <si>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</si>
  <si>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</si>
  <si>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</si>
  <si>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</si>
  <si>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</si>
  <si>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</si>
  <si>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</si>
  <si>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</si>
  <si>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</si>
  <si>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</si>
  <si>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</si>
  <si>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</si>
  <si>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</si>
  <si>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</si>
  <si>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</si>
  <si>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</si>
  <si>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</si>
  <si>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</si>
  <si>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</si>
  <si>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</si>
  <si>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</si>
  <si>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</si>
  <si>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</si>
  <si>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</si>
  <si>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</si>
  <si>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</si>
  <si>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</si>
  <si>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</si>
  <si>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</si>
  <si>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</si>
  <si>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</si>
  <si>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</si>
  <si>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</si>
  <si>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</si>
  <si>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</si>
  <si>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</si>
  <si>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</si>
  <si>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</si>
  <si>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</si>
  <si>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</si>
  <si>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</si>
  <si>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</si>
  <si>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</si>
  <si>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</si>
  <si>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</si>
  <si>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</si>
  <si>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</si>
  <si>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</si>
  <si>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</si>
  <si>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</si>
  <si>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</si>
  <si>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</si>
  <si>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</si>
  <si>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</si>
  <si>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</si>
  <si>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</si>
  <si>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</si>
  <si>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</si>
  <si>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</si>
  <si>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</si>
  <si>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</si>
  <si>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</si>
  <si>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</si>
  <si>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</si>
  <si>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</si>
  <si>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</si>
  <si>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</si>
  <si>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</si>
  <si>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</si>
  <si>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</si>
  <si>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</si>
  <si>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</si>
  <si>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</si>
  <si>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</si>
  <si>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</si>
  <si>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</si>
  <si>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</si>
  <si>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</si>
  <si>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</si>
  <si>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</si>
  <si>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</si>
  <si>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</si>
  <si>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</si>
  <si>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</si>
  <si>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</si>
  <si>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</si>
  <si>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</si>
  <si>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</si>
  <si>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</si>
  <si>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</si>
  <si>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</si>
  <si>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</si>
  <si>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</si>
  <si>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</si>
  <si>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</si>
  <si>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</si>
  <si>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</si>
  <si>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</si>
  <si>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</si>
  <si>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</si>
  <si>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</si>
  <si>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</si>
  <si>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</si>
  <si>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</si>
  <si>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</si>
  <si>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</si>
  <si>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</si>
  <si>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</si>
  <si>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</si>
  <si>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</si>
  <si>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</si>
  <si>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</si>
  <si>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</si>
  <si>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</si>
  <si>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</si>
  <si>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</si>
  <si>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</si>
  <si>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</si>
  <si>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</si>
  <si>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</si>
  <si>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</si>
  <si>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</si>
  <si>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</si>
  <si>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</si>
  <si>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</si>
  <si>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</si>
  <si>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</si>
  <si>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</si>
  <si>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</si>
  <si>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</si>
  <si>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</si>
  <si>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</si>
  <si>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</si>
  <si>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</si>
  <si>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</si>
  <si>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</si>
  <si>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</si>
  <si>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</si>
  <si>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</si>
  <si>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</si>
  <si>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</si>
  <si>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</si>
  <si>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</si>
  <si>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</si>
  <si>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</si>
  <si>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</si>
  <si>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</si>
  <si>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</si>
  <si>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</si>
  <si>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</si>
  <si>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</si>
  <si>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</si>
  <si>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</si>
  <si>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</si>
  <si>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</si>
  <si>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</si>
  <si>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</si>
  <si>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</si>
  <si>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</si>
  <si>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</si>
  <si>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</si>
  <si>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</si>
  <si>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</si>
  <si>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</si>
  <si>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</si>
  <si>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</si>
  <si>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</si>
  <si>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</si>
  <si>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</si>
  <si>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</si>
  <si>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</si>
  <si>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</si>
  <si>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</si>
  <si>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</si>
  <si>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</si>
  <si>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</si>
  <si>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</si>
  <si>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</si>
  <si>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</si>
  <si>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</si>
  <si>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</si>
  <si>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</si>
  <si>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</si>
  <si>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</si>
  <si>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</si>
  <si>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</si>
  <si>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</si>
  <si>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</si>
  <si>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</si>
  <si>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</si>
  <si>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</si>
  <si>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</si>
  <si>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</si>
  <si>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</si>
  <si>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</si>
  <si>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</si>
  <si>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</si>
  <si>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</si>
  <si>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</si>
  <si>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</si>
  <si>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</si>
  <si>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</si>
  <si>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</si>
  <si>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</si>
  <si>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</si>
  <si>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</si>
  <si>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</si>
  <si>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</si>
  <si>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</si>
  <si>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</si>
  <si>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</si>
  <si>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</si>
  <si>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</si>
  <si>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</si>
  <si>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</si>
  <si>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</si>
  <si>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</si>
  <si>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</si>
  <si>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</si>
  <si>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</si>
  <si>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</si>
  <si>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</si>
  <si>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</si>
  <si>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</si>
  <si>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</si>
  <si>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</si>
  <si>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</si>
  <si>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</si>
  <si>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</si>
  <si>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</si>
  <si>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</si>
  <si>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</si>
  <si>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</si>
  <si>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</si>
  <si>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</si>
  <si>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</si>
  <si>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</si>
  <si>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</si>
  <si>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</si>
  <si>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</si>
  <si>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</si>
  <si>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</si>
  <si>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</si>
  <si>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</si>
  <si>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</si>
  <si>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</si>
  <si>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</si>
  <si>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</si>
  <si>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</si>
  <si>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</si>
  <si>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</si>
  <si>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</si>
  <si>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</si>
  <si>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</si>
  <si>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</si>
  <si>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</si>
  <si>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</si>
  <si>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</si>
  <si>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</si>
  <si>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</si>
  <si>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</si>
  <si>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</si>
  <si>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</si>
  <si>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</si>
  <si>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</si>
  <si>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</si>
  <si>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</si>
  <si>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</si>
  <si>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</si>
  <si>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</si>
  <si>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</si>
  <si>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</si>
  <si>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</si>
  <si>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</si>
  <si>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</si>
  <si>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</si>
  <si>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</si>
  <si>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</si>
  <si>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</si>
  <si>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</si>
  <si>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</si>
  <si>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</si>
  <si>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</si>
  <si>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</si>
  <si>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</si>
  <si>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</si>
  <si>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</si>
  <si>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</si>
  <si>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</si>
  <si>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</si>
  <si>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</si>
  <si>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</si>
  <si>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</si>
  <si>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</si>
  <si>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</si>
  <si>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</si>
  <si>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</si>
  <si>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</si>
  <si>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</si>
  <si>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</si>
  <si>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</si>
  <si>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</si>
  <si>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</si>
  <si>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</si>
  <si>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</si>
  <si>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</si>
  <si>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</si>
  <si>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</si>
  <si>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</si>
  <si>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</si>
  <si>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</si>
  <si>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</si>
  <si>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</si>
  <si>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</si>
  <si>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</si>
  <si>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</si>
  <si>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</si>
  <si>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</si>
  <si>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</si>
  <si>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</si>
  <si>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</si>
  <si>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</si>
  <si>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</si>
  <si>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</si>
  <si>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</si>
  <si>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</si>
  <si>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</si>
  <si>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</si>
  <si>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</si>
  <si>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</si>
  <si>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</si>
  <si>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</si>
  <si>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</si>
  <si>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</si>
  <si>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</si>
  <si>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</si>
  <si>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</si>
  <si>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</si>
  <si>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</si>
  <si>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</si>
  <si>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</si>
  <si>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</si>
  <si>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</si>
  <si>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</si>
  <si>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</si>
  <si>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</si>
  <si>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</si>
  <si>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</si>
  <si>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</si>
  <si>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</si>
  <si>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</si>
  <si>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</si>
  <si>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</si>
  <si>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</si>
  <si>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</si>
  <si>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</si>
  <si>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</si>
  <si>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</si>
  <si>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</si>
  <si>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</si>
  <si>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</si>
  <si>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</si>
  <si>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</si>
  <si>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</si>
  <si>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</si>
  <si>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</si>
  <si>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</si>
  <si>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</si>
  <si>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</si>
  <si>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</si>
  <si>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</si>
  <si>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</si>
  <si>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</si>
  <si>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</si>
  <si>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</si>
  <si>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</si>
  <si>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</si>
  <si>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</si>
  <si>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</si>
  <si>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</si>
  <si>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</si>
  <si>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</si>
  <si>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</si>
  <si>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</si>
  <si>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</si>
  <si>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</si>
  <si>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</si>
  <si>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</si>
  <si>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</si>
  <si>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</si>
  <si>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</si>
  <si>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</si>
  <si>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</si>
  <si>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</si>
  <si>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</si>
  <si>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</si>
  <si>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</si>
  <si>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</si>
  <si>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</si>
  <si>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</si>
  <si>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</si>
  <si>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</si>
  <si>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</si>
  <si>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</si>
  <si>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</si>
  <si>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</si>
  <si>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</si>
  <si>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</si>
  <si>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</si>
  <si>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</si>
  <si>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</si>
  <si>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</si>
  <si>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</si>
  <si>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</si>
  <si>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</si>
  <si>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</si>
  <si>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</si>
  <si>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</si>
  <si>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</si>
  <si>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</si>
  <si>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</si>
  <si>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</si>
  <si>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</si>
  <si>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</si>
  <si>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</si>
  <si>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</si>
  <si>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</si>
  <si>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</si>
  <si>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</si>
  <si>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</si>
  <si>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</si>
  <si>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</si>
  <si>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</si>
  <si>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</si>
  <si>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</si>
  <si>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</si>
  <si>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</si>
  <si>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</si>
  <si>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</si>
  <si>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</si>
  <si>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</si>
  <si>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</si>
  <si>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</si>
  <si>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</si>
  <si>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</si>
  <si>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</si>
  <si>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</si>
  <si>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</si>
  <si>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</si>
  <si>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</si>
  <si>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</si>
  <si>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</si>
  <si>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</si>
  <si>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</si>
  <si>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</si>
  <si>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</si>
  <si>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</si>
  <si>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</si>
  <si>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</si>
  <si>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</si>
  <si>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</si>
  <si>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</si>
  <si>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</si>
  <si>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</si>
  <si>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</si>
  <si>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</si>
  <si>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</si>
  <si>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</si>
  <si>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</si>
  <si>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</si>
  <si>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</si>
  <si>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</si>
  <si>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</si>
  <si>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</si>
  <si>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</si>
  <si>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</si>
  <si>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</si>
  <si>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</si>
  <si>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</si>
  <si>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</si>
  <si>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</si>
  <si>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</si>
  <si>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</si>
  <si>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</si>
  <si>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</si>
  <si>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</si>
  <si>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</si>
  <si>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</si>
  <si>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</si>
  <si>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</si>
  <si>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</si>
  <si>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</si>
  <si>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</si>
  <si>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</si>
  <si>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</si>
  <si>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</si>
  <si>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</si>
  <si>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</si>
  <si>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</si>
  <si>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</si>
  <si>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</si>
  <si>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</si>
  <si>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</si>
  <si>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</si>
  <si>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</si>
  <si>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</si>
  <si>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</si>
  <si>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</si>
  <si>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</si>
  <si>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</si>
  <si>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</si>
  <si>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</si>
  <si>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</si>
  <si>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</si>
  <si>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</si>
  <si>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</si>
  <si>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</si>
  <si>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</si>
  <si>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</si>
  <si>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</si>
  <si>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</si>
  <si>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</si>
  <si>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</si>
  <si>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</si>
  <si>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</si>
  <si>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</si>
  <si>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</si>
  <si>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</si>
  <si>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</si>
  <si>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</si>
  <si>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</si>
  <si>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</si>
  <si>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</si>
  <si>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</si>
  <si>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</si>
  <si>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</si>
  <si>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</si>
  <si>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</si>
  <si>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</si>
  <si>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</si>
  <si>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</si>
  <si>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</si>
  <si>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</si>
  <si>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</si>
  <si>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</si>
  <si>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</si>
  <si>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</si>
  <si>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</si>
  <si>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</si>
  <si>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</si>
  <si>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</si>
  <si>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</si>
  <si>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</si>
  <si>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</si>
  <si>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</si>
  <si>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</si>
  <si>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</si>
  <si>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</si>
  <si>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</si>
  <si>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</si>
  <si>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</si>
  <si>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</si>
  <si>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</si>
  <si>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</si>
  <si>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</si>
  <si>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</si>
  <si>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</si>
  <si>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</si>
  <si>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</si>
  <si>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</si>
  <si>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</si>
  <si>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</si>
  <si>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</si>
  <si>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</si>
  <si>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</si>
  <si>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</si>
  <si>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</si>
  <si>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</si>
  <si>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</si>
  <si>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</si>
  <si>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</si>
  <si>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</si>
  <si>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</si>
  <si>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</si>
  <si>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</si>
  <si>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</si>
  <si>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</si>
  <si>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</si>
  <si>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</si>
  <si>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</si>
  <si>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</si>
  <si>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</si>
  <si>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</si>
  <si>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</si>
  <si>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</si>
  <si>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</si>
  <si>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</si>
  <si>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</si>
  <si>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</si>
  <si>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</si>
  <si>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</si>
  <si>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</si>
  <si>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</si>
  <si>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</si>
  <si>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</si>
  <si>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</si>
  <si>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</si>
  <si>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</si>
  <si>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</si>
  <si>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</si>
  <si>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</si>
  <si>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</si>
  <si>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</si>
  <si>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</si>
  <si>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</si>
  <si>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</si>
  <si>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</si>
  <si>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</si>
  <si>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</si>
  <si>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</si>
  <si>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</si>
  <si>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</si>
  <si>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</si>
  <si>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</si>
  <si>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</si>
  <si>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</si>
  <si>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</si>
  <si>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</si>
  <si>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</si>
  <si>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</si>
  <si>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</si>
  <si>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</si>
  <si>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</si>
  <si>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</si>
  <si>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</si>
  <si>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</si>
  <si>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</si>
  <si>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</si>
  <si>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</si>
  <si>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</si>
  <si>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</si>
  <si>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</si>
  <si>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</si>
  <si>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</si>
  <si>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</si>
  <si>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</si>
  <si>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</si>
  <si>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</si>
  <si>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</si>
  <si>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</si>
  <si>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</si>
  <si>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</si>
  <si>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</si>
  <si>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</si>
  <si>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</si>
  <si>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</si>
  <si>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</si>
  <si>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</si>
  <si>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</si>
  <si>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</si>
  <si>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</si>
  <si>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</si>
  <si>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</si>
  <si>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</si>
  <si>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</si>
  <si>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</si>
  <si>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</si>
  <si>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</si>
  <si>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</si>
  <si>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</si>
  <si>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</si>
  <si>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</si>
  <si>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</si>
  <si>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</si>
  <si>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</si>
  <si>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</si>
  <si>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</si>
  <si>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</si>
  <si>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</si>
  <si>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</si>
  <si>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</si>
  <si>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</si>
  <si>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</si>
  <si>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</si>
  <si>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</si>
  <si>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</si>
  <si>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</si>
  <si>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</si>
  <si>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</si>
  <si>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</si>
  <si>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</si>
  <si>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</si>
  <si>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</si>
  <si>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</si>
  <si>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</si>
  <si>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</si>
  <si>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</si>
  <si>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</si>
  <si>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</si>
  <si>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</si>
  <si>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</si>
  <si>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</si>
  <si>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</si>
  <si>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</si>
  <si>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</si>
  <si>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</si>
  <si>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</si>
  <si>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</si>
  <si>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</si>
  <si>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</si>
  <si>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</si>
  <si>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</si>
  <si>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</si>
  <si>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</si>
  <si>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</si>
  <si>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</si>
  <si>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</si>
  <si>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</si>
  <si>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</si>
  <si>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</si>
  <si>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</si>
  <si>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</si>
  <si>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</si>
  <si>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</si>
  <si>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</si>
  <si>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</si>
  <si>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</si>
  <si>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</si>
  <si>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</si>
  <si>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</si>
  <si>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</si>
  <si>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</si>
  <si>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</si>
  <si>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</si>
  <si>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</si>
  <si>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</si>
  <si>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</si>
  <si>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</si>
  <si>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</si>
  <si>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</si>
  <si>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</si>
  <si>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</si>
  <si>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</si>
  <si>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</si>
  <si>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</si>
  <si>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</si>
  <si>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</si>
  <si>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</si>
  <si>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</si>
  <si>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</si>
  <si>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</si>
  <si>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</si>
  <si>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</si>
  <si>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</si>
  <si>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</si>
  <si>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</si>
  <si>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</si>
  <si>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</si>
  <si>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</si>
  <si>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</si>
  <si>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</si>
  <si>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</si>
  <si>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</si>
  <si>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</si>
  <si>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</si>
  <si>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</si>
  <si>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</si>
  <si>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</si>
  <si>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</si>
  <si>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</si>
  <si>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</si>
  <si>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</si>
  <si>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</si>
  <si>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</si>
  <si>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</si>
  <si>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</si>
  <si>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</si>
  <si>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</si>
  <si>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</si>
  <si>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</si>
  <si>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</si>
  <si>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</si>
  <si>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</si>
  <si>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</si>
  <si>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</si>
  <si>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</si>
  <si>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</si>
  <si>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</si>
  <si>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</si>
  <si>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</si>
  <si>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</si>
  <si>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</si>
  <si>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</si>
  <si>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</si>
  <si>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</si>
  <si>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</si>
  <si>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</si>
  <si>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</si>
  <si>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</si>
  <si>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</si>
  <si>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</si>
  <si>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</si>
  <si>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</si>
  <si>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</si>
  <si>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</si>
  <si>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</si>
  <si>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</si>
  <si>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</si>
  <si>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</si>
  <si>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</si>
  <si>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</si>
  <si>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</si>
  <si>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</si>
  <si>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</si>
  <si>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</si>
  <si>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</si>
  <si>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</si>
  <si>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</si>
  <si>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</si>
  <si>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</si>
  <si>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</si>
  <si>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</si>
  <si>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</si>
  <si>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</si>
  <si>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</si>
  <si>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</si>
  <si>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</si>
  <si>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</si>
  <si>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</si>
  <si>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</si>
  <si>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</si>
  <si>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</si>
  <si>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</si>
  <si>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</si>
  <si>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</si>
  <si>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</si>
  <si>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</si>
  <si>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</si>
  <si>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</si>
  <si>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</si>
  <si>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</si>
  <si>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</si>
  <si>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</si>
  <si>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</si>
  <si>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</si>
  <si>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</si>
  <si>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</si>
  <si>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</si>
  <si>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</si>
  <si>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</si>
  <si>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</si>
  <si>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</si>
  <si>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</si>
  <si>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</si>
  <si>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</si>
  <si>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</si>
  <si>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</si>
  <si>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</si>
  <si>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</si>
  <si>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</si>
  <si>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</si>
  <si>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</si>
  <si>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</si>
  <si>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</si>
  <si>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</si>
  <si>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</si>
  <si>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</si>
  <si>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</si>
  <si>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</si>
  <si>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</si>
  <si>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</si>
  <si>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</si>
  <si>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</si>
  <si>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</si>
  <si>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</si>
  <si>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</si>
  <si>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</si>
  <si>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</si>
  <si>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</si>
  <si>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</si>
  <si>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</si>
  <si>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</si>
  <si>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</si>
  <si>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</si>
  <si>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</si>
  <si>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</si>
  <si>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</si>
  <si>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</si>
  <si>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</si>
  <si>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</si>
  <si>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</si>
  <si>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</si>
  <si>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</si>
  <si>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</si>
  <si>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</si>
  <si>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</si>
  <si>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</si>
  <si>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</si>
  <si>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</si>
  <si>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</si>
  <si>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</si>
  <si>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</si>
  <si>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</si>
  <si>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</si>
  <si>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</si>
  <si>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</si>
  <si>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</si>
  <si>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</si>
  <si>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</si>
  <si>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</si>
  <si>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</si>
  <si>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</si>
  <si>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</si>
  <si>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</si>
  <si>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</si>
  <si>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</si>
  <si>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</si>
  <si>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</si>
  <si>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</si>
  <si>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</si>
  <si>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</si>
  <si>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</si>
  <si>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</si>
  <si>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</si>
  <si>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</si>
  <si>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</si>
  <si>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</si>
  <si>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</si>
  <si>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</si>
  <si>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</si>
  <si>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</si>
  <si>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</si>
  <si>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</si>
  <si>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</si>
  <si>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</si>
  <si>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</si>
  <si>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</si>
  <si>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</si>
  <si>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</si>
  <si>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</si>
  <si>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</si>
  <si>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</si>
  <si>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</si>
  <si>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</si>
  <si>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</si>
  <si>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</si>
  <si>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</si>
  <si>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</si>
  <si>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</si>
  <si>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</si>
  <si>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</si>
  <si>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</si>
  <si>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</si>
  <si>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</si>
  <si>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</si>
  <si>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</si>
  <si>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</si>
  <si>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</si>
  <si>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</si>
  <si>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</si>
  <si>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</si>
  <si>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</si>
  <si>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</si>
  <si>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</si>
  <si>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</si>
  <si>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</si>
  <si>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</si>
  <si>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</si>
  <si>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</si>
  <si>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</si>
  <si>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</si>
  <si>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</si>
  <si>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</si>
  <si>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</si>
  <si>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</si>
  <si>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</si>
  <si>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</si>
  <si>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</si>
  <si>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</si>
  <si>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</si>
  <si>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</si>
  <si>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</si>
  <si>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</si>
  <si>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</si>
  <si>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</si>
  <si>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</si>
  <si>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</si>
  <si>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</si>
  <si>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</si>
  <si>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</si>
  <si>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</si>
  <si>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</si>
  <si>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</si>
  <si>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</si>
  <si>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</si>
  <si>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</si>
  <si>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</si>
  <si>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</si>
  <si>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</si>
  <si>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</si>
  <si>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</si>
  <si>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</si>
  <si>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</si>
  <si>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</si>
  <si>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</si>
  <si>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</si>
  <si>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</si>
  <si>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</si>
  <si>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</si>
  <si>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</si>
  <si>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</si>
  <si>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</si>
  <si>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</si>
  <si>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</si>
  <si>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</si>
  <si>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</si>
  <si>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</si>
  <si>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</si>
  <si>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</si>
  <si>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</si>
  <si>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</si>
  <si>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</si>
  <si>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</si>
  <si>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</si>
  <si>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</si>
  <si>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</si>
  <si>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</si>
  <si>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</si>
  <si>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</si>
  <si>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</si>
  <si>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</si>
  <si>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</si>
  <si>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</si>
  <si>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</si>
  <si>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</si>
  <si>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</si>
  <si>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</si>
  <si>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</si>
  <si>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</si>
  <si>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</si>
  <si>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</si>
  <si>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</si>
  <si>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</si>
  <si>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</si>
  <si>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</si>
  <si>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</si>
  <si>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</si>
  <si>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</si>
  <si>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</si>
  <si>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</si>
  <si>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</si>
  <si>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</si>
  <si>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</si>
  <si>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</si>
  <si>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</si>
  <si>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</si>
  <si>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</si>
  <si>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</si>
  <si>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</si>
  <si>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</si>
  <si>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</si>
  <si>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</si>
  <si>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</si>
  <si>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</si>
  <si>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</si>
  <si>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</si>
  <si>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</si>
  <si>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</si>
  <si>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</si>
  <si>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</si>
  <si>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</si>
  <si>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</si>
  <si>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</si>
  <si>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</si>
  <si>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</si>
  <si>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</si>
  <si>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</si>
  <si>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</si>
  <si>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</si>
  <si>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</si>
  <si>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</si>
  <si>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</si>
  <si>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</si>
  <si>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</si>
  <si>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</si>
  <si>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</si>
  <si>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</si>
  <si>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</si>
  <si>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</si>
  <si>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</si>
  <si>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</si>
  <si>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</si>
  <si>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</si>
  <si>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</si>
  <si>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</si>
  <si>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</si>
  <si>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</si>
  <si>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</si>
  <si>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</si>
  <si>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</si>
  <si>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</si>
  <si>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</si>
  <si>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</si>
  <si>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</si>
  <si>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</si>
  <si>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</si>
  <si>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</si>
  <si>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</si>
  <si>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</si>
  <si>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</si>
  <si>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</si>
  <si>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</si>
  <si>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</si>
  <si>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</si>
  <si>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</si>
  <si>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</si>
  <si>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</si>
  <si>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</si>
  <si>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</si>
  <si>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</si>
  <si>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</si>
  <si>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</si>
  <si>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</si>
  <si>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</si>
  <si>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</si>
  <si>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 2021-23-23001152020</t>
  </si>
  <si>
    <t>$250.000.000.00</t>
  </si>
  <si>
    <t>$280.550.000.00</t>
  </si>
  <si>
    <t>$290.000.000.00</t>
  </si>
  <si>
    <t>$300.000.000.00</t>
  </si>
  <si>
    <t>Objeto del contrato: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</si>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</sst>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4" zoomScale="46" zoomScaleNormal="46"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184" t="s">
        <v>2640</v>
      </c>
      <c r="M2" s="184"/>
      <c r="N2" s="192" t="s">
        <v>2641</v>
      </c>
      <c r="O2" s="193"/>
    </row>
    <row r="3" spans="1:20" ht="33" customHeight="1" x14ac:dyDescent="0.25">
      <c r="A3" s="9"/>
      <c r="B3" s="8"/>
      <c r="C3" s="211"/>
      <c r="D3" s="212"/>
      <c r="E3" s="212"/>
      <c r="F3" s="212"/>
      <c r="G3" s="212"/>
      <c r="H3" s="212"/>
      <c r="I3" s="212"/>
      <c r="J3" s="212"/>
      <c r="K3" s="212"/>
      <c r="L3" s="194" t="s">
        <v>1</v>
      </c>
      <c r="M3" s="194"/>
      <c r="N3" s="194" t="s">
        <v>2642</v>
      </c>
      <c r="O3" s="197"/>
    </row>
    <row r="4" spans="1:20" ht="24.75" customHeight="1" thickBot="1" x14ac:dyDescent="0.3">
      <c r="A4" s="10"/>
      <c r="B4" s="12"/>
      <c r="C4" s="213"/>
      <c r="D4" s="214"/>
      <c r="E4" s="214"/>
      <c r="F4" s="214"/>
      <c r="G4" s="214"/>
      <c r="H4" s="214"/>
      <c r="I4" s="214"/>
      <c r="J4" s="214"/>
      <c r="K4" s="214"/>
      <c r="L4" s="198" t="s">
        <v>0</v>
      </c>
      <c r="M4" s="198"/>
      <c r="N4" s="198"/>
      <c r="O4" s="19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8" t="str">
        <f>HYPERLINK("#MI_Oferente_Singular!A114","CAPACIDAD RESIDUAL")</f>
        <v>CAPACIDAD RESIDUAL</v>
      </c>
      <c r="F8" s="189"/>
      <c r="G8" s="19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8" t="str">
        <f>HYPERLINK("#MI_Oferente_Singular!A162","TALENTO HUMANO")</f>
        <v>TALENTO HUMANO</v>
      </c>
      <c r="F9" s="189"/>
      <c r="G9" s="19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8" t="str">
        <f>HYPERLINK("#MI_Oferente_Singular!F162","INFRAESTRUCTURA")</f>
        <v>INFRAESTRUCTURA</v>
      </c>
      <c r="F10" s="189"/>
      <c r="G10" s="19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220</v>
      </c>
      <c r="I15" s="32" t="s">
        <v>2624</v>
      </c>
      <c r="J15" s="108" t="s">
        <v>2626</v>
      </c>
      <c r="L15" s="215" t="s">
        <v>8</v>
      </c>
      <c r="M15" s="215"/>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91"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191"/>
      <c r="I20" s="119" t="s">
        <v>220</v>
      </c>
      <c r="J20" s="119" t="s">
        <v>487</v>
      </c>
      <c r="K20" s="177">
        <v>1180001460</v>
      </c>
      <c r="L20" s="176"/>
      <c r="M20" s="176">
        <v>44561</v>
      </c>
      <c r="N20" s="133">
        <f>+(M20-L20)/30</f>
        <v>1485.3666666666666</v>
      </c>
      <c r="O20" s="136"/>
      <c r="U20" s="132"/>
      <c r="V20" s="105">
        <f ca="1">NOW()</f>
        <v>44194.587890740739</v>
      </c>
      <c r="W20" s="105">
        <f ca="1">NOW()</f>
        <v>44194.587890740739</v>
      </c>
    </row>
    <row r="21" spans="1:23" ht="30" customHeight="1" outlineLevel="1" x14ac:dyDescent="0.25">
      <c r="A21" s="9"/>
      <c r="B21" s="71"/>
      <c r="C21" s="5"/>
      <c r="D21" s="5"/>
      <c r="E21" s="5"/>
      <c r="F21" s="5"/>
      <c r="G21" s="5"/>
      <c r="H21" s="70"/>
      <c r="I21" s="119"/>
      <c r="J21" s="119"/>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183" t="str">
        <f>VLOOKUP(B20,EAS!A2:B1439,2,0)</f>
        <v xml:space="preserve">FUNDACIÓN AMOR POR MI PUEBLO </v>
      </c>
      <c r="C38" s="183"/>
      <c r="D38" s="183"/>
      <c r="E38" s="183"/>
      <c r="F38" s="183"/>
      <c r="G38" s="5"/>
      <c r="H38" s="130"/>
      <c r="I38" s="195" t="s">
        <v>2681</v>
      </c>
      <c r="J38" s="196"/>
      <c r="K38" s="196"/>
      <c r="L38" s="196"/>
      <c r="M38" s="196"/>
      <c r="N38" s="196"/>
      <c r="O38" s="131"/>
    </row>
    <row r="39" spans="1:16" ht="42.95" customHeight="1" thickBot="1" x14ac:dyDescent="0.3">
      <c r="A39" s="10"/>
      <c r="B39" s="11"/>
      <c r="C39" s="11"/>
      <c r="D39" s="11"/>
      <c r="E39" s="11"/>
      <c r="F39" s="11"/>
      <c r="G39" s="11"/>
      <c r="H39" s="10"/>
      <c r="I39" s="228"/>
      <c r="J39" s="228"/>
      <c r="K39" s="228"/>
      <c r="L39" s="228"/>
      <c r="M39" s="228"/>
      <c r="N39" s="228"/>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30" t="s">
        <v>4</v>
      </c>
      <c r="B43" s="231"/>
      <c r="C43" s="231"/>
      <c r="D43" s="231"/>
      <c r="E43" s="231"/>
      <c r="F43" s="231"/>
      <c r="G43" s="231"/>
      <c r="H43" s="231"/>
      <c r="I43" s="231"/>
      <c r="J43" s="231"/>
      <c r="K43" s="231"/>
      <c r="L43" s="231"/>
      <c r="M43" s="231"/>
      <c r="N43" s="231"/>
      <c r="O43" s="232"/>
      <c r="P43" s="76"/>
    </row>
    <row r="44" spans="1:16" ht="15" customHeight="1" x14ac:dyDescent="0.25">
      <c r="A44" s="233" t="s">
        <v>2655</v>
      </c>
      <c r="B44" s="234"/>
      <c r="C44" s="234"/>
      <c r="D44" s="234"/>
      <c r="E44" s="234"/>
      <c r="F44" s="234"/>
      <c r="G44" s="234"/>
      <c r="H44" s="234"/>
      <c r="I44" s="234"/>
      <c r="J44" s="234"/>
      <c r="K44" s="234"/>
      <c r="L44" s="234"/>
      <c r="M44" s="234"/>
      <c r="N44" s="234"/>
      <c r="O44" s="235"/>
    </row>
    <row r="45" spans="1:16" x14ac:dyDescent="0.25">
      <c r="A45" s="236"/>
      <c r="B45" s="237"/>
      <c r="C45" s="237"/>
      <c r="D45" s="237"/>
      <c r="E45" s="237"/>
      <c r="F45" s="237"/>
      <c r="G45" s="237"/>
      <c r="H45" s="237"/>
      <c r="I45" s="237"/>
      <c r="J45" s="237"/>
      <c r="K45" s="237"/>
      <c r="L45" s="237"/>
      <c r="M45" s="237"/>
      <c r="N45" s="237"/>
      <c r="O45" s="23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2682</v>
      </c>
      <c r="C48" s="122" t="s">
        <v>31</v>
      </c>
      <c r="D48" s="175" t="s">
        <v>2683</v>
      </c>
      <c r="E48" s="176">
        <v>42128</v>
      </c>
      <c r="F48" s="176">
        <v>42368</v>
      </c>
      <c r="G48" s="158">
        <f>IF(AND(E48&lt;&gt;"",F48&lt;&gt;""),((F48-E48)/30),"")</f>
        <v>8</v>
      </c>
      <c r="H48" s="178" t="s">
        <v>2688</v>
      </c>
      <c r="I48" s="119" t="s">
        <v>220</v>
      </c>
      <c r="J48" s="119" t="s">
        <v>491</v>
      </c>
      <c r="K48" s="175" t="s">
        <v>2677</v>
      </c>
      <c r="L48" s="122" t="s">
        <v>1148</v>
      </c>
      <c r="M48" s="116"/>
      <c r="N48" s="122" t="s">
        <v>27</v>
      </c>
      <c r="O48" s="122" t="s">
        <v>26</v>
      </c>
      <c r="P48" s="78"/>
    </row>
    <row r="49" spans="1:16" s="6" customFormat="1" ht="24.75" customHeight="1" x14ac:dyDescent="0.25">
      <c r="A49" s="141">
        <v>2</v>
      </c>
      <c r="B49" s="120" t="s">
        <v>2684</v>
      </c>
      <c r="C49" s="122" t="s">
        <v>32</v>
      </c>
      <c r="D49" s="175" t="s">
        <v>2685</v>
      </c>
      <c r="E49" s="176">
        <v>42373</v>
      </c>
      <c r="F49" s="176">
        <v>42735</v>
      </c>
      <c r="G49" s="158">
        <f t="shared" ref="G49:G50" si="2">IF(AND(E49&lt;&gt;"",F49&lt;&gt;""),((F49-E49)/30),"")</f>
        <v>12.066666666666666</v>
      </c>
      <c r="H49" s="178" t="s">
        <v>2689</v>
      </c>
      <c r="I49" s="119" t="s">
        <v>220</v>
      </c>
      <c r="J49" s="119" t="s">
        <v>499</v>
      </c>
      <c r="K49" s="175" t="s">
        <v>2678</v>
      </c>
      <c r="L49" s="122" t="s">
        <v>1148</v>
      </c>
      <c r="M49" s="116"/>
      <c r="N49" s="122" t="s">
        <v>27</v>
      </c>
      <c r="O49" s="122" t="s">
        <v>26</v>
      </c>
      <c r="P49" s="78"/>
    </row>
    <row r="50" spans="1:16" s="6" customFormat="1" ht="24.75" customHeight="1" x14ac:dyDescent="0.25">
      <c r="A50" s="141">
        <v>3</v>
      </c>
      <c r="B50" s="120" t="s">
        <v>2684</v>
      </c>
      <c r="C50" s="122" t="s">
        <v>32</v>
      </c>
      <c r="D50" s="175" t="s">
        <v>2686</v>
      </c>
      <c r="E50" s="176">
        <v>42740</v>
      </c>
      <c r="F50" s="176">
        <v>43100</v>
      </c>
      <c r="G50" s="158">
        <f t="shared" si="2"/>
        <v>12</v>
      </c>
      <c r="H50" s="178" t="s">
        <v>2689</v>
      </c>
      <c r="I50" s="119" t="s">
        <v>220</v>
      </c>
      <c r="J50" s="119" t="s">
        <v>499</v>
      </c>
      <c r="K50" s="175" t="s">
        <v>2679</v>
      </c>
      <c r="L50" s="122" t="s">
        <v>1148</v>
      </c>
      <c r="M50" s="116"/>
      <c r="N50" s="122" t="s">
        <v>27</v>
      </c>
      <c r="O50" s="122" t="s">
        <v>26</v>
      </c>
      <c r="P50" s="78"/>
    </row>
    <row r="51" spans="1:16" s="6" customFormat="1" ht="24.75" customHeight="1" outlineLevel="1" x14ac:dyDescent="0.25">
      <c r="A51" s="141">
        <v>4</v>
      </c>
      <c r="B51" s="120" t="s">
        <v>2684</v>
      </c>
      <c r="C51" s="122" t="s">
        <v>32</v>
      </c>
      <c r="D51" s="175" t="s">
        <v>2687</v>
      </c>
      <c r="E51" s="176">
        <v>43108</v>
      </c>
      <c r="F51" s="176">
        <v>43465</v>
      </c>
      <c r="G51" s="158">
        <f t="shared" ref="G51:G107" si="3">IF(AND(E51&lt;&gt;"",F51&lt;&gt;""),((F51-E51)/30),"")</f>
        <v>11.9</v>
      </c>
      <c r="H51" s="178" t="s">
        <v>2689</v>
      </c>
      <c r="I51" s="119" t="s">
        <v>220</v>
      </c>
      <c r="J51" s="119" t="s">
        <v>499</v>
      </c>
      <c r="K51" s="175" t="s">
        <v>2680</v>
      </c>
      <c r="L51" s="122" t="s">
        <v>1148</v>
      </c>
      <c r="M51" s="116"/>
      <c r="N51" s="122" t="s">
        <v>27</v>
      </c>
      <c r="O51" s="122" t="s">
        <v>26</v>
      </c>
      <c r="P51" s="78"/>
    </row>
    <row r="52" spans="1:16" s="7" customFormat="1" ht="24.75" customHeight="1" outlineLevel="1" x14ac:dyDescent="0.25">
      <c r="A52" s="142">
        <v>5</v>
      </c>
      <c r="B52" s="120" t="s">
        <v>2684</v>
      </c>
      <c r="C52" s="112" t="s">
        <v>32</v>
      </c>
      <c r="D52" s="175" t="s">
        <v>2695</v>
      </c>
      <c r="E52" s="143">
        <v>43472</v>
      </c>
      <c r="F52" s="176">
        <v>43830</v>
      </c>
      <c r="G52" s="158">
        <f t="shared" si="3"/>
        <v>11.933333333333334</v>
      </c>
      <c r="H52" s="178" t="s">
        <v>2689</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2684</v>
      </c>
      <c r="C53" s="112" t="s">
        <v>32</v>
      </c>
      <c r="D53" s="175" t="s">
        <v>2696</v>
      </c>
      <c r="E53" s="143">
        <v>43837</v>
      </c>
      <c r="F53" s="176">
        <v>44196</v>
      </c>
      <c r="G53" s="158">
        <f t="shared" si="3"/>
        <v>11.966666666666667</v>
      </c>
      <c r="H53" s="178" t="s">
        <v>2689</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0" t="s">
        <v>2633</v>
      </c>
      <c r="B109" s="231"/>
      <c r="C109" s="231"/>
      <c r="D109" s="231"/>
      <c r="E109" s="231"/>
      <c r="F109" s="231"/>
      <c r="G109" s="231"/>
      <c r="H109" s="231"/>
      <c r="I109" s="231"/>
      <c r="J109" s="231"/>
      <c r="K109" s="231"/>
      <c r="L109" s="231"/>
      <c r="M109" s="231"/>
      <c r="N109" s="231"/>
      <c r="O109" s="232"/>
      <c r="P109" s="76"/>
    </row>
    <row r="110" spans="1:16" ht="15" customHeight="1" x14ac:dyDescent="0.25">
      <c r="A110" s="233" t="s">
        <v>2656</v>
      </c>
      <c r="B110" s="234"/>
      <c r="C110" s="234"/>
      <c r="D110" s="234"/>
      <c r="E110" s="234"/>
      <c r="F110" s="234"/>
      <c r="G110" s="234"/>
      <c r="H110" s="234"/>
      <c r="I110" s="234"/>
      <c r="J110" s="234"/>
      <c r="K110" s="234"/>
      <c r="L110" s="234"/>
      <c r="M110" s="234"/>
      <c r="N110" s="234"/>
      <c r="O110" s="235"/>
    </row>
    <row r="111" spans="1:16" ht="15.75" thickBot="1" x14ac:dyDescent="0.3">
      <c r="A111" s="236"/>
      <c r="B111" s="237"/>
      <c r="C111" s="237"/>
      <c r="D111" s="237"/>
      <c r="E111" s="237"/>
      <c r="F111" s="237"/>
      <c r="G111" s="237"/>
      <c r="H111" s="237"/>
      <c r="I111" s="237"/>
      <c r="J111" s="237"/>
      <c r="K111" s="237"/>
      <c r="L111" s="237"/>
      <c r="M111" s="237"/>
      <c r="N111" s="237"/>
      <c r="O111" s="238"/>
    </row>
    <row r="112" spans="1:16" s="1" customFormat="1" ht="26.25" customHeight="1" thickBot="1" x14ac:dyDescent="0.3">
      <c r="I112" s="243" t="s">
        <v>9</v>
      </c>
      <c r="J112" s="244"/>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5" t="s">
        <v>2660</v>
      </c>
      <c r="B163" s="246"/>
      <c r="C163" s="246"/>
      <c r="D163" s="246"/>
      <c r="E163" s="247"/>
      <c r="F163" s="248" t="s">
        <v>2661</v>
      </c>
      <c r="G163" s="248"/>
      <c r="H163" s="248"/>
      <c r="I163" s="245" t="s">
        <v>2630</v>
      </c>
      <c r="J163" s="246"/>
      <c r="K163" s="246"/>
      <c r="L163" s="246"/>
      <c r="M163" s="246"/>
      <c r="N163" s="246"/>
      <c r="O163" s="24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49" t="s">
        <v>2614</v>
      </c>
      <c r="H165" s="249"/>
      <c r="I165" s="250" t="s">
        <v>1164</v>
      </c>
      <c r="J165" s="251"/>
      <c r="K165" s="251"/>
      <c r="L165" s="251"/>
      <c r="M165" s="251"/>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52" t="s">
        <v>2643</v>
      </c>
      <c r="J167" s="253"/>
      <c r="K167" s="253"/>
      <c r="L167" s="253"/>
      <c r="M167" s="253"/>
      <c r="N167" s="253"/>
      <c r="O167" s="254"/>
      <c r="U167" s="51"/>
    </row>
    <row r="168" spans="1:28" x14ac:dyDescent="0.25">
      <c r="A168" s="9"/>
      <c r="B168" s="229" t="s">
        <v>2658</v>
      </c>
      <c r="C168" s="229"/>
      <c r="D168" s="229"/>
      <c r="E168" s="8"/>
      <c r="F168" s="5"/>
      <c r="H168" s="81" t="s">
        <v>2657</v>
      </c>
      <c r="I168" s="252"/>
      <c r="J168" s="253"/>
      <c r="K168" s="253"/>
      <c r="L168" s="253"/>
      <c r="M168" s="253"/>
      <c r="N168" s="253"/>
      <c r="O168" s="25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2668</v>
      </c>
      <c r="B172" s="186"/>
      <c r="C172" s="186"/>
      <c r="D172" s="186"/>
      <c r="E172" s="186"/>
      <c r="F172" s="186"/>
      <c r="G172" s="186"/>
      <c r="H172" s="186"/>
      <c r="I172" s="186"/>
      <c r="J172" s="186"/>
      <c r="K172" s="186"/>
      <c r="L172" s="186"/>
      <c r="M172" s="186"/>
      <c r="N172" s="186"/>
      <c r="O172" s="187"/>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224" t="s">
        <v>2675</v>
      </c>
      <c r="J176" s="225"/>
      <c r="K176" s="225"/>
      <c r="L176" s="225"/>
      <c r="M176" s="225"/>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224" t="s">
        <v>2615</v>
      </c>
      <c r="F177" s="225"/>
      <c r="G177" s="226"/>
      <c r="H177" s="5"/>
      <c r="I177" s="218" t="s">
        <v>17</v>
      </c>
      <c r="J177" s="219"/>
      <c r="K177" s="219"/>
      <c r="L177" s="220"/>
      <c r="M177" s="255" t="s">
        <v>2672</v>
      </c>
      <c r="O177" s="8"/>
      <c r="Q177" s="19"/>
      <c r="R177" s="19"/>
      <c r="S177" s="19"/>
      <c r="T177" s="19"/>
      <c r="U177" s="19"/>
      <c r="V177" s="19"/>
      <c r="W177" s="19"/>
      <c r="X177" s="19"/>
      <c r="Y177" s="19"/>
      <c r="Z177" s="19"/>
      <c r="AA177" s="19"/>
      <c r="AB177" s="19"/>
    </row>
    <row r="178" spans="1:28" ht="23.25" x14ac:dyDescent="0.25">
      <c r="A178" s="9"/>
      <c r="B178" s="221"/>
      <c r="C178" s="222"/>
      <c r="D178" s="223"/>
      <c r="E178" s="165" t="s">
        <v>2616</v>
      </c>
      <c r="F178" s="28" t="s">
        <v>2617</v>
      </c>
      <c r="G178" s="28" t="s">
        <v>2618</v>
      </c>
      <c r="H178" s="5"/>
      <c r="I178" s="221"/>
      <c r="J178" s="222"/>
      <c r="K178" s="222"/>
      <c r="L178" s="223"/>
      <c r="M178" s="256"/>
      <c r="O178" s="8"/>
      <c r="Q178" s="19"/>
      <c r="R178" s="28" t="s">
        <v>2618</v>
      </c>
      <c r="S178" s="19"/>
      <c r="T178" s="19"/>
      <c r="U178" s="182" t="s">
        <v>1165</v>
      </c>
      <c r="V178" s="182"/>
      <c r="W178" s="182"/>
      <c r="X178" s="24">
        <v>0.02</v>
      </c>
      <c r="Y178" s="162"/>
      <c r="Z178" s="163" t="str">
        <f>IF(Y178&gt;0,SUM(E180+Y178),"")</f>
        <v/>
      </c>
      <c r="AA178" s="19"/>
      <c r="AB178" s="19"/>
    </row>
    <row r="179" spans="1:28" ht="23.25" x14ac:dyDescent="0.25">
      <c r="A179" s="9"/>
      <c r="B179" s="227" t="s">
        <v>2669</v>
      </c>
      <c r="C179" s="227"/>
      <c r="D179" s="227"/>
      <c r="E179" s="169">
        <v>0.02</v>
      </c>
      <c r="F179" s="168">
        <v>0.01</v>
      </c>
      <c r="G179" s="163">
        <f>IF(F179&gt;0,SUM(E179+F179),"")</f>
        <v>0.03</v>
      </c>
      <c r="H179" s="5"/>
      <c r="I179" s="227" t="s">
        <v>2671</v>
      </c>
      <c r="J179" s="227"/>
      <c r="K179" s="227"/>
      <c r="L179" s="227"/>
      <c r="M179" s="170">
        <v>0.03</v>
      </c>
      <c r="O179" s="8"/>
      <c r="Q179" s="19"/>
      <c r="R179" s="157">
        <f>IF(M179&gt;0,SUM(L179+M179),"")</f>
        <v>0.03</v>
      </c>
      <c r="T179" s="19"/>
      <c r="U179" s="182" t="s">
        <v>1166</v>
      </c>
      <c r="V179" s="182"/>
      <c r="W179" s="182"/>
      <c r="X179" s="24">
        <v>0.02</v>
      </c>
      <c r="Y179" s="162"/>
      <c r="Z179" s="163" t="str">
        <f>IF(Y179&gt;0,SUM(E181+Y179),"")</f>
        <v/>
      </c>
      <c r="AA179" s="19"/>
      <c r="AB179" s="19"/>
    </row>
    <row r="180" spans="1:28" ht="23.25" hidden="1" x14ac:dyDescent="0.25">
      <c r="A180" s="9"/>
      <c r="B180" s="207"/>
      <c r="C180" s="207"/>
      <c r="D180" s="207"/>
      <c r="E180" s="167"/>
      <c r="H180" s="5"/>
      <c r="I180" s="207"/>
      <c r="J180" s="207"/>
      <c r="K180" s="207"/>
      <c r="L180" s="207"/>
      <c r="M180" s="5"/>
      <c r="O180" s="8"/>
      <c r="Q180" s="19"/>
      <c r="R180" s="157" t="str">
        <f>IF(S180&gt;0,SUM(L180+S180),"")</f>
        <v/>
      </c>
      <c r="S180" s="162"/>
      <c r="T180" s="19"/>
      <c r="U180" s="182" t="s">
        <v>1167</v>
      </c>
      <c r="V180" s="182"/>
      <c r="W180" s="182"/>
      <c r="X180" s="24">
        <v>0.03</v>
      </c>
      <c r="Y180" s="162"/>
      <c r="Z180" s="163" t="str">
        <f>IF(Y180&gt;0,SUM(E182+Y180),"")</f>
        <v/>
      </c>
      <c r="AA180" s="19"/>
      <c r="AB180" s="19"/>
    </row>
    <row r="181" spans="1:28" ht="23.25" hidden="1" x14ac:dyDescent="0.25">
      <c r="A181" s="9"/>
      <c r="B181" s="207"/>
      <c r="C181" s="207"/>
      <c r="D181" s="207"/>
      <c r="E181" s="167"/>
      <c r="H181" s="5"/>
      <c r="I181" s="207"/>
      <c r="J181" s="207"/>
      <c r="K181" s="207"/>
      <c r="L181" s="207"/>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7"/>
      <c r="C182" s="207"/>
      <c r="D182" s="207"/>
      <c r="E182" s="167"/>
      <c r="H182" s="5"/>
      <c r="I182" s="207"/>
      <c r="J182" s="207"/>
      <c r="K182" s="207"/>
      <c r="L182" s="20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7"/>
      <c r="J183" s="207"/>
      <c r="K183" s="207"/>
      <c r="L183" s="207"/>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35400043.799999997</v>
      </c>
      <c r="F185" s="92"/>
      <c r="G185" s="93"/>
      <c r="H185" s="88"/>
      <c r="I185" s="90" t="s">
        <v>2627</v>
      </c>
      <c r="J185" s="164">
        <f>+SUM(M179:M183)</f>
        <v>0.03</v>
      </c>
      <c r="K185" s="208" t="s">
        <v>2628</v>
      </c>
      <c r="L185" s="208"/>
      <c r="M185" s="94">
        <f>+J185*(SUM(K20:K35))</f>
        <v>35400043.799999997</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42" t="s">
        <v>2636</v>
      </c>
      <c r="C192" s="242"/>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2690</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00" t="s">
        <v>2659</v>
      </c>
      <c r="C199" s="200"/>
      <c r="D199" s="200"/>
      <c r="E199" s="200"/>
      <c r="F199" s="200"/>
      <c r="G199" s="200"/>
      <c r="H199" s="200"/>
      <c r="I199" s="200"/>
      <c r="J199" s="200"/>
      <c r="K199" s="200"/>
      <c r="L199" s="200"/>
      <c r="M199" s="200"/>
      <c r="N199" s="200"/>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2648</v>
      </c>
      <c r="C201" s="241"/>
      <c r="D201" s="241"/>
      <c r="E201" s="241"/>
      <c r="F201" s="241"/>
      <c r="G201" s="241"/>
      <c r="H201" s="241"/>
      <c r="I201" s="241"/>
      <c r="J201" s="241"/>
      <c r="K201" s="241"/>
      <c r="L201" s="241"/>
      <c r="M201" s="241"/>
      <c r="N201" s="24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2693</v>
      </c>
      <c r="D211" s="21"/>
      <c r="G211" s="27" t="s">
        <v>2620</v>
      </c>
      <c r="H211" s="146" t="s">
        <v>2694</v>
      </c>
      <c r="J211" s="27" t="s">
        <v>2622</v>
      </c>
      <c r="K211" s="180" t="s">
        <v>2694</v>
      </c>
      <c r="L211" s="21"/>
      <c r="M211" s="21"/>
      <c r="N211" s="21"/>
      <c r="O211" s="8"/>
    </row>
    <row r="212" spans="1:15" x14ac:dyDescent="0.25">
      <c r="A212" s="9"/>
      <c r="B212" s="27" t="s">
        <v>2619</v>
      </c>
      <c r="C212" s="145" t="s">
        <v>2691</v>
      </c>
      <c r="D212" s="21"/>
      <c r="G212" s="27" t="s">
        <v>2621</v>
      </c>
      <c r="H212" s="146" t="s">
        <v>2692</v>
      </c>
      <c r="J212" s="27" t="s">
        <v>2623</v>
      </c>
      <c r="K212" s="181"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2020-12-29T19:07:57Z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