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
    </mc:Choice>
  </mc:AlternateContent>
  <xr:revisionPtr revIDLastSave="0" documentId="13_ncr:1_{9676BB12-8E00-488E-9C20-6ED77368484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<sst xmlns="http://schemas.openxmlformats.org/spreadsheetml/2006/main" count="3081" uniqueCount="2698">
  <si>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</si>
  <si>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</si>
  <si>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</si>
  <si>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</si>
  <si>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</si>
  <si>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</si>
  <si>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</si>
  <si>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</si>
  <si>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</si>
  <si>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</si>
  <si>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</si>
  <si>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</si>
  <si>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</si>
  <si>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</si>
  <si>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</si>
  <si>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</si>
  <si>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</si>
  <si>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</si>
  <si>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</si>
  <si>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</si>
  <si>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</si>
  <si>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</si>
  <si>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</si>
  <si>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</si>
  <si>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</si>
  <si>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</si>
  <si>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</si>
  <si>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</si>
  <si>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</si>
  <si>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</si>
  <si>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</si>
  <si>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</si>
  <si>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</si>
  <si>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</si>
  <si>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</si>
  <si>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</si>
  <si>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</si>
  <si>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</si>
  <si>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</si>
  <si>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</si>
  <si>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</si>
  <si>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</si>
  <si>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</si>
  <si>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</si>
  <si>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</si>
  <si>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</si>
  <si>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</si>
  <si>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</si>
  <si>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</si>
  <si>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</si>
  <si>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</si>
  <si>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</si>
  <si>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</si>
  <si>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</si>
  <si>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</si>
  <si>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</si>
  <si>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</si>
  <si>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</si>
  <si>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</si>
  <si>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</si>
  <si>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</si>
  <si>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</si>
  <si>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</si>
  <si>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</si>
  <si>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</si>
  <si>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</si>
  <si>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</si>
  <si>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</si>
  <si>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</si>
  <si>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</si>
  <si>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</si>
  <si>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</si>
  <si>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</si>
  <si>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</si>
  <si>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</si>
  <si>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</si>
  <si>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</si>
  <si>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</si>
  <si>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</si>
  <si>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</si>
  <si>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</si>
  <si>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</si>
  <si>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</si>
  <si>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</si>
  <si>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</si>
  <si>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</si>
  <si>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</si>
  <si>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</si>
  <si>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</si>
  <si>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</si>
  <si>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</si>
  <si>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</si>
  <si>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</si>
  <si>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</si>
  <si>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</si>
  <si>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</si>
  <si>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</si>
  <si>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</si>
  <si>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</si>
  <si>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</si>
  <si>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</si>
  <si>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</si>
  <si>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</si>
  <si>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</si>
  <si>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</si>
  <si>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</si>
  <si>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</si>
  <si>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</si>
  <si>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</si>
  <si>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</si>
  <si>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</si>
  <si>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</si>
  <si>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</si>
  <si>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</si>
  <si>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</si>
  <si>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</si>
  <si>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</si>
  <si>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</si>
  <si>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</si>
  <si>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</si>
  <si>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</si>
  <si>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</si>
  <si>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</si>
  <si>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</si>
  <si>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</si>
  <si>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</si>
  <si>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</si>
  <si>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</si>
  <si>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</si>
  <si>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</si>
  <si>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</si>
  <si>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</si>
  <si>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</si>
  <si>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</si>
  <si>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</si>
  <si>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</si>
  <si>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</si>
  <si>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</si>
  <si>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</si>
  <si>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</si>
  <si>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</si>
  <si>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</si>
  <si>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</si>
  <si>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</si>
  <si>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</si>
  <si>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</si>
  <si>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</si>
  <si>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</si>
  <si>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</si>
  <si>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</si>
  <si>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</si>
  <si>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</si>
  <si>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</si>
  <si>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</si>
  <si>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</si>
  <si>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</si>
  <si>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</si>
  <si>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</si>
  <si>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</si>
  <si>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</si>
  <si>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</si>
  <si>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</si>
  <si>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</si>
  <si>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</si>
  <si>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</si>
  <si>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</si>
  <si>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</si>
  <si>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</si>
  <si>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</si>
  <si>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</si>
  <si>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</si>
  <si>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</si>
  <si>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</si>
  <si>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</si>
  <si>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</si>
  <si>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</si>
  <si>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</si>
  <si>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</si>
  <si>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</si>
  <si>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</si>
  <si>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</si>
  <si>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</si>
  <si>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</si>
  <si>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</si>
  <si>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</si>
  <si>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</si>
  <si>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</si>
  <si>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</si>
  <si>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</si>
  <si>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</si>
  <si>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</si>
  <si>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</si>
  <si>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</si>
  <si>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</si>
  <si>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</si>
  <si>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</si>
  <si>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</si>
  <si>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</si>
  <si>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</si>
  <si>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</si>
  <si>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</si>
  <si>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</si>
  <si>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</si>
  <si>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</si>
  <si>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</si>
  <si>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</si>
  <si>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</si>
  <si>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</si>
  <si>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</si>
  <si>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</si>
  <si>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</si>
  <si>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</si>
  <si>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</si>
  <si>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</si>
  <si>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</si>
  <si>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</si>
  <si>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</si>
  <si>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</si>
  <si>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</si>
  <si>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</si>
  <si>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</si>
  <si>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</si>
  <si>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</si>
  <si>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</si>
  <si>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</si>
  <si>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</si>
  <si>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</si>
  <si>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</si>
  <si>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</si>
  <si>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</si>
  <si>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</si>
  <si>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</si>
  <si>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</si>
  <si>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</si>
  <si>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</si>
  <si>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</si>
  <si>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</si>
  <si>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</si>
  <si>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</si>
  <si>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</si>
  <si>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</si>
  <si>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</si>
  <si>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</si>
  <si>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</si>
  <si>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</si>
  <si>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</si>
  <si>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</si>
  <si>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</si>
  <si>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</si>
  <si>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</si>
  <si>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</si>
  <si>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</si>
  <si>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</si>
  <si>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</si>
  <si>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</si>
  <si>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</si>
  <si>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</si>
  <si>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</si>
  <si>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</si>
  <si>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</si>
  <si>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</si>
  <si>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</si>
  <si>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</si>
  <si>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</si>
  <si>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</si>
  <si>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</si>
  <si>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</si>
  <si>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</si>
  <si>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</si>
  <si>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</si>
  <si>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</si>
  <si>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</si>
  <si>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</si>
  <si>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</si>
  <si>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</si>
  <si>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</si>
  <si>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</si>
  <si>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</si>
  <si>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</si>
  <si>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</si>
  <si>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</si>
  <si>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</si>
  <si>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</si>
  <si>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</si>
  <si>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</si>
  <si>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</si>
  <si>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</si>
  <si>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</si>
  <si>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</si>
  <si>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</si>
  <si>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</si>
  <si>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</si>
  <si>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</si>
  <si>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</si>
  <si>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</si>
  <si>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</si>
  <si>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</si>
  <si>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</si>
  <si>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</si>
  <si>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</si>
  <si>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</si>
  <si>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</si>
  <si>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</si>
  <si>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</si>
  <si>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</si>
  <si>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</si>
  <si>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</si>
  <si>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</si>
  <si>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</si>
  <si>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</si>
  <si>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</si>
  <si>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</si>
  <si>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</si>
  <si>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</si>
  <si>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</si>
  <si>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</si>
  <si>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</si>
  <si>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</si>
  <si>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</si>
  <si>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</si>
  <si>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</si>
  <si>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</si>
  <si>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</si>
  <si>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</si>
  <si>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</si>
  <si>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</si>
  <si>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</si>
  <si>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</si>
  <si>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</si>
  <si>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</si>
  <si>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</si>
  <si>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</si>
  <si>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</si>
  <si>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</si>
  <si>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</si>
  <si>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</si>
  <si>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</si>
  <si>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</si>
  <si>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</si>
  <si>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</si>
  <si>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</si>
  <si>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</si>
  <si>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</si>
  <si>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</si>
  <si>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</si>
  <si>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</si>
  <si>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</si>
  <si>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</si>
  <si>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</si>
  <si>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</si>
  <si>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</si>
  <si>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</si>
  <si>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</si>
  <si>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</si>
  <si>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</si>
  <si>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</si>
  <si>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</si>
  <si>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</si>
  <si>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</si>
  <si>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</si>
  <si>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</si>
  <si>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</si>
  <si>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</si>
  <si>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</si>
  <si>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</si>
  <si>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</si>
  <si>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</si>
  <si>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</si>
  <si>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</si>
  <si>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</si>
  <si>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</si>
  <si>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</si>
  <si>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</si>
  <si>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</si>
  <si>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</si>
  <si>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</si>
  <si>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</si>
  <si>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</si>
  <si>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</si>
  <si>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</si>
  <si>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</si>
  <si>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</si>
  <si>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</si>
  <si>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</si>
  <si>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</si>
  <si>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</si>
  <si>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</si>
  <si>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</si>
  <si>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</si>
  <si>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</si>
  <si>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</si>
  <si>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</si>
  <si>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</si>
  <si>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</si>
  <si>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</si>
  <si>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</si>
  <si>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</si>
  <si>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</si>
  <si>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</si>
  <si>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</si>
  <si>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</si>
  <si>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</si>
  <si>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</si>
  <si>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</si>
  <si>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</si>
  <si>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</si>
  <si>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</si>
  <si>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</si>
  <si>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</si>
  <si>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</si>
  <si>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</si>
  <si>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</si>
  <si>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</si>
  <si>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</si>
  <si>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</si>
  <si>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</si>
  <si>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</si>
  <si>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</si>
  <si>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</si>
  <si>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</si>
  <si>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</si>
  <si>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</si>
  <si>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</si>
  <si>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</si>
  <si>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</si>
  <si>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</si>
  <si>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</si>
  <si>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</si>
  <si>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</si>
  <si>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</si>
  <si>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</si>
  <si>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</si>
  <si>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</si>
  <si>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</si>
  <si>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</si>
  <si>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</si>
  <si>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</si>
  <si>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</si>
  <si>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</si>
  <si>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</si>
  <si>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</si>
  <si>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</si>
  <si>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</si>
  <si>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</si>
  <si>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</si>
  <si>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</si>
  <si>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</si>
  <si>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</si>
  <si>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</si>
  <si>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</si>
  <si>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</si>
  <si>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</si>
  <si>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</si>
  <si>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</si>
  <si>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</si>
  <si>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</si>
  <si>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</si>
  <si>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</si>
  <si>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</si>
  <si>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</si>
  <si>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</si>
  <si>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</si>
  <si>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</si>
  <si>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</si>
  <si>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</si>
  <si>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</si>
  <si>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</si>
  <si>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</si>
  <si>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</si>
  <si>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</si>
  <si>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</si>
  <si>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</si>
  <si>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</si>
  <si>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</si>
  <si>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</si>
  <si>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</si>
  <si>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</si>
  <si>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</si>
  <si>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</si>
  <si>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</si>
  <si>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</si>
  <si>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</si>
  <si>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</si>
  <si>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</si>
  <si>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</si>
  <si>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</si>
  <si>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</si>
  <si>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</si>
  <si>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</si>
  <si>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</si>
  <si>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</si>
  <si>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</si>
  <si>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</si>
  <si>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</si>
  <si>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</si>
  <si>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</si>
  <si>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</si>
  <si>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</si>
  <si>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</si>
  <si>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</si>
  <si>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</si>
  <si>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</si>
  <si>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</si>
  <si>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</si>
  <si>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</si>
  <si>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</si>
  <si>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</si>
  <si>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</si>
  <si>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</si>
  <si>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</si>
  <si>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</si>
  <si>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</si>
  <si>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</si>
  <si>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</si>
  <si>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</si>
  <si>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</si>
  <si>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</si>
  <si>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</si>
  <si>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</si>
  <si>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</si>
  <si>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</si>
  <si>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</si>
  <si>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</si>
  <si>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</si>
  <si>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</si>
  <si>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</si>
  <si>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</si>
  <si>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</si>
  <si>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</si>
  <si>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</si>
  <si>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</si>
  <si>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</si>
  <si>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</si>
  <si>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</si>
  <si>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</si>
  <si>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</si>
  <si>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</si>
  <si>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</si>
  <si>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</si>
  <si>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</si>
  <si>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</si>
  <si>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</si>
  <si>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</si>
  <si>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</si>
  <si>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</si>
  <si>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</si>
  <si>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</si>
  <si>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</si>
  <si>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</si>
  <si>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</si>
  <si>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</si>
  <si>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</si>
  <si>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</si>
  <si>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</si>
  <si>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</si>
  <si>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</si>
  <si>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</si>
  <si>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</si>
  <si>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</si>
  <si>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</si>
  <si>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</si>
  <si>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</si>
  <si>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</si>
  <si>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</si>
  <si>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</si>
  <si>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</si>
  <si>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</si>
  <si>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</si>
  <si>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</si>
  <si>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</si>
  <si>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</si>
  <si>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</si>
  <si>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</si>
  <si>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</si>
  <si>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</si>
  <si>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</si>
  <si>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</si>
  <si>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</si>
  <si>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</si>
  <si>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</si>
  <si>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</si>
  <si>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</si>
  <si>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</si>
  <si>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</si>
  <si>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</si>
  <si>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</si>
  <si>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</si>
  <si>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</si>
  <si>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</si>
  <si>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</si>
  <si>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</si>
  <si>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</si>
  <si>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</si>
  <si>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</si>
  <si>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</si>
  <si>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</si>
  <si>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</si>
  <si>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</si>
  <si>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</si>
  <si>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</si>
  <si>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</si>
  <si>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</si>
  <si>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</si>
  <si>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</si>
  <si>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</si>
  <si>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</si>
  <si>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</si>
  <si>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</si>
  <si>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</si>
  <si>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</si>
  <si>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</si>
  <si>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</si>
  <si>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</si>
  <si>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</si>
  <si>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</si>
  <si>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</si>
  <si>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</si>
  <si>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</si>
  <si>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</si>
  <si>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</si>
  <si>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</si>
  <si>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</si>
  <si>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</si>
  <si>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</si>
  <si>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</si>
  <si>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</si>
  <si>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</si>
  <si>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</si>
  <si>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</si>
  <si>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</si>
  <si>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</si>
  <si>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</si>
  <si>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</si>
  <si>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</si>
  <si>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</si>
  <si>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</si>
  <si>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</si>
  <si>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</si>
  <si>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</si>
  <si>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</si>
  <si>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</si>
  <si>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</si>
  <si>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</si>
  <si>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</si>
  <si>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</si>
  <si>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</si>
  <si>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</si>
  <si>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</si>
  <si>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</si>
  <si>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</si>
  <si>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</si>
  <si>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</si>
  <si>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</si>
  <si>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</si>
  <si>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</si>
  <si>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</si>
  <si>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</si>
  <si>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</si>
  <si>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</si>
  <si>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</si>
  <si>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</si>
  <si>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</si>
  <si>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</si>
  <si>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</si>
  <si>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</si>
  <si>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</si>
  <si>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</si>
  <si>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</si>
  <si>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</si>
  <si>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</si>
  <si>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</si>
  <si>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</si>
  <si>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</si>
  <si>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</si>
  <si>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</si>
  <si>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</si>
  <si>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</si>
  <si>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</si>
  <si>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</si>
  <si>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</si>
  <si>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</si>
  <si>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</si>
  <si>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</si>
  <si>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</si>
  <si>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</si>
  <si>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</si>
  <si>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</si>
  <si>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</si>
  <si>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</si>
  <si>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</si>
  <si>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</si>
  <si>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</si>
  <si>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</si>
  <si>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</si>
  <si>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</si>
  <si>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</si>
  <si>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</si>
  <si>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</si>
  <si>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</si>
  <si>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</si>
  <si>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</si>
  <si>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</si>
  <si>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</si>
  <si>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</si>
  <si>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</si>
  <si>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</si>
  <si>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</si>
  <si>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</si>
  <si>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</si>
  <si>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</si>
  <si>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</si>
  <si>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</si>
  <si>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</si>
  <si>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</si>
  <si>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</si>
  <si>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</si>
  <si>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</si>
  <si>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</si>
  <si>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</si>
  <si>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</si>
  <si>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</si>
  <si>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</si>
  <si>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</si>
  <si>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</si>
  <si>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</si>
  <si>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</si>
  <si>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</si>
  <si>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</si>
  <si>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</si>
  <si>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</si>
  <si>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</si>
  <si>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</si>
  <si>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</si>
  <si>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</si>
  <si>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</si>
  <si>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</si>
  <si>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</si>
  <si>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</si>
  <si>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</si>
  <si>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</si>
  <si>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</si>
  <si>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</si>
  <si>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</si>
  <si>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</si>
  <si>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</si>
  <si>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</si>
  <si>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</si>
  <si>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</si>
  <si>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</si>
  <si>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</si>
  <si>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</si>
  <si>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</si>
  <si>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</si>
  <si>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</si>
  <si>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</si>
  <si>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</si>
  <si>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</si>
  <si>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</si>
  <si>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</si>
  <si>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</si>
  <si>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</si>
  <si>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</si>
  <si>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</si>
  <si>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</si>
  <si>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</si>
  <si>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</si>
  <si>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</si>
  <si>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</si>
  <si>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</si>
  <si>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</si>
  <si>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</si>
  <si>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</si>
  <si>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</si>
  <si>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</si>
  <si>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</si>
  <si>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</si>
  <si>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</si>
  <si>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</si>
  <si>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</si>
  <si>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</si>
  <si>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</si>
  <si>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</si>
  <si>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</si>
  <si>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</si>
  <si>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</si>
  <si>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</si>
  <si>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</si>
  <si>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</si>
  <si>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</si>
  <si>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</si>
  <si>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</si>
  <si>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</si>
  <si>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</si>
  <si>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</si>
  <si>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</si>
  <si>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</si>
  <si>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</si>
  <si>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</si>
  <si>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</si>
  <si>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</si>
  <si>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</si>
  <si>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</si>
  <si>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</si>
  <si>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</si>
  <si>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</si>
  <si>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</si>
  <si>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</si>
  <si>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</si>
  <si>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</si>
  <si>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</si>
  <si>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</si>
  <si>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</si>
  <si>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</si>
  <si>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</si>
  <si>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</si>
  <si>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</si>
  <si>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</si>
  <si>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</si>
  <si>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</si>
  <si>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</si>
  <si>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</si>
  <si>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</si>
  <si>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</si>
  <si>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</si>
  <si>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</si>
  <si>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</si>
  <si>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</si>
  <si>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</si>
  <si>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</si>
  <si>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</si>
  <si>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</si>
  <si>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</si>
  <si>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</si>
  <si>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</si>
  <si>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</si>
  <si>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</si>
  <si>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</si>
  <si>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</si>
  <si>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</si>
  <si>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</si>
  <si>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</si>
  <si>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</si>
  <si>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</si>
  <si>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</si>
  <si>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</si>
  <si>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</si>
  <si>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</si>
  <si>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</si>
  <si>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</si>
  <si>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</si>
  <si>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</si>
  <si>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</si>
  <si>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</si>
  <si>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</si>
  <si>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</si>
  <si>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</si>
  <si>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</si>
  <si>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</si>
  <si>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</si>
  <si>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</si>
  <si>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</si>
  <si>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</si>
  <si>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</si>
  <si>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</si>
  <si>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</si>
  <si>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</si>
  <si>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</si>
  <si>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</si>
  <si>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</si>
  <si>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</si>
  <si>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</si>
  <si>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</si>
  <si>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</si>
  <si>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</si>
  <si>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</si>
  <si>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</si>
  <si>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</si>
  <si>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</si>
  <si>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</si>
  <si>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</si>
  <si>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</si>
  <si>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</si>
  <si>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</si>
  <si>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</si>
  <si>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</si>
  <si>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</si>
  <si>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</si>
  <si>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</si>
  <si>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</si>
  <si>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</si>
  <si>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</si>
  <si>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</si>
  <si>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</si>
  <si>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</si>
  <si>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</si>
  <si>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</si>
  <si>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</si>
  <si>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</si>
  <si>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</si>
  <si>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</si>
  <si>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</si>
  <si>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</si>
  <si>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</si>
  <si>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</si>
  <si>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</si>
  <si>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</si>
  <si>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</si>
  <si>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</si>
  <si>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</si>
  <si>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</si>
  <si>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</si>
  <si>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</si>
  <si>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</si>
  <si>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</si>
  <si>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</si>
  <si>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</si>
  <si>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</si>
  <si>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</si>
  <si>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</si>
  <si>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</si>
  <si>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</si>
  <si>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</si>
  <si>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</si>
  <si>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</si>
  <si>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</si>
  <si>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</si>
  <si>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</si>
  <si>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</si>
  <si>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</si>
  <si>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</si>
  <si>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</si>
  <si>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</si>
  <si>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</si>
  <si>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</si>
  <si>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</si>
  <si>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</si>
  <si>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</si>
  <si>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</si>
  <si>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</si>
  <si>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</si>
  <si>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</si>
  <si>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</si>
  <si>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</si>
  <si>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</si>
  <si>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</si>
  <si>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</si>
  <si>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</si>
  <si>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</si>
  <si>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</si>
  <si>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</si>
  <si>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</si>
  <si>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</si>
  <si>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</si>
  <si>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</si>
  <si>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</si>
  <si>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</si>
  <si>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</si>
  <si>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</si>
  <si>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</si>
  <si>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</si>
  <si>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</si>
  <si>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</si>
  <si>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</si>
  <si>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</si>
  <si>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</si>
  <si>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</si>
  <si>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</si>
  <si>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</si>
  <si>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</si>
  <si>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</si>
  <si>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</si>
  <si>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</si>
  <si>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</si>
  <si>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</si>
  <si>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</si>
  <si>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</si>
  <si>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</si>
  <si>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</si>
  <si>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</si>
  <si>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</si>
  <si>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</si>
  <si>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</si>
  <si>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</si>
  <si>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</si>
  <si>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</si>
  <si>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</si>
  <si>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</si>
  <si>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</si>
  <si>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</si>
  <si>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</si>
  <si>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</si>
  <si>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</si>
  <si>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</si>
  <si>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</si>
  <si>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</si>
  <si>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</si>
  <si>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</si>
  <si>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</si>
  <si>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</si>
  <si>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</si>
  <si>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</si>
  <si>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</si>
  <si>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</si>
  <si>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</si>
  <si>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</si>
  <si>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</si>
  <si>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</si>
  <si>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</si>
  <si>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</si>
  <si>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</si>
  <si>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</si>
  <si>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</si>
  <si>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</si>
  <si>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</si>
  <si>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</si>
  <si>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</si>
  <si>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</si>
  <si>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</si>
  <si>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</si>
  <si>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</si>
  <si>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</si>
  <si>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</si>
  <si>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</si>
  <si>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</si>
  <si>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</si>
  <si>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</si>
  <si>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</si>
  <si>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</si>
  <si>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</si>
  <si>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</si>
  <si>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</si>
  <si>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</si>
  <si>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</si>
  <si>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</si>
  <si>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</si>
  <si>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</si>
  <si>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</si>
  <si>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</si>
  <si>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</si>
  <si>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</si>
  <si>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</si>
  <si>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</si>
  <si>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</si>
  <si>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</si>
  <si>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</si>
  <si>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</si>
  <si>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</si>
  <si>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</si>
  <si>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</si>
  <si>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</si>
  <si>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</si>
  <si>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</si>
  <si>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</si>
  <si>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</si>
  <si>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</si>
  <si>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</si>
  <si>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</si>
  <si>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</si>
  <si>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</si>
  <si>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</si>
  <si>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</si>
  <si>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</si>
  <si>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</si>
  <si>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</si>
  <si>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</si>
  <si>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</si>
  <si>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</si>
  <si>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</si>
  <si>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</si>
  <si>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</si>
  <si>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</si>
  <si>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</si>
  <si>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</si>
  <si>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</si>
  <si>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</si>
  <si>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</si>
  <si>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</si>
  <si>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</si>
  <si>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</si>
  <si>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</si>
  <si>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</si>
  <si>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</si>
  <si>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</si>
  <si>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</si>
  <si>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</si>
  <si>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</si>
  <si>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</si>
  <si>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</si>
  <si>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</si>
  <si>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</si>
  <si>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</si>
  <si>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</si>
  <si>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</si>
  <si>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</si>
  <si>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</si>
  <si>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</si>
  <si>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</si>
  <si>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</si>
  <si>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</si>
  <si>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</si>
  <si>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</si>
  <si>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</si>
  <si>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</si>
  <si>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</si>
  <si>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</si>
  <si>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</si>
  <si>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</si>
  <si>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</si>
  <si>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</si>
  <si>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</si>
  <si>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</si>
  <si>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</si>
  <si>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</si>
  <si>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</si>
  <si>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</si>
  <si>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</si>
  <si>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</si>
  <si>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</si>
  <si>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</si>
  <si>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</si>
  <si>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</si>
  <si>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</si>
  <si>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</si>
  <si>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</si>
  <si>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</si>
  <si>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</si>
  <si>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</si>
  <si>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</si>
  <si>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</si>
  <si>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</si>
  <si>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</si>
  <si>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</si>
  <si>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</si>
  <si>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</si>
  <si>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</si>
  <si>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</si>
  <si>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</si>
  <si>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</si>
  <si>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</si>
  <si>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</si>
  <si>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</si>
  <si>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</si>
  <si>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</si>
  <si>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</si>
  <si>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</si>
  <si>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</si>
  <si>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</si>
  <si>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</si>
  <si>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</si>
  <si>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</si>
  <si>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</si>
  <si>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</si>
  <si>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</si>
  <si>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</si>
  <si>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</si>
  <si>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</si>
  <si>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</si>
  <si>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</si>
  <si>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</si>
  <si>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</si>
  <si>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</si>
  <si>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</si>
  <si>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</si>
  <si>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</si>
  <si>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</si>
  <si>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</si>
  <si>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</si>
  <si>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</si>
  <si>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</si>
  <si>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</si>
  <si>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</si>
  <si>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</si>
  <si>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</si>
  <si>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</si>
  <si>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</si>
  <si>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</si>
  <si>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</si>
  <si>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</si>
  <si>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</si>
  <si>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</si>
  <si>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</si>
  <si>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</si>
  <si>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</si>
  <si>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</si>
  <si>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</si>
  <si>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</si>
  <si>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</si>
  <si>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</si>
  <si>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</si>
  <si>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</si>
  <si>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</si>
  <si>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</si>
  <si>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</si>
  <si>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</si>
  <si>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</si>
  <si>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</si>
  <si>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</si>
  <si>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</si>
  <si>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</si>
  <si>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</si>
  <si>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</si>
  <si>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</si>
  <si>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</si>
  <si>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</si>
  <si>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</si>
  <si>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</si>
  <si>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</si>
  <si>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</si>
  <si>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</si>
  <si>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</si>
  <si>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</si>
  <si>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</si>
  <si>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</si>
  <si>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</si>
  <si>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</si>
  <si>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</si>
  <si>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</si>
  <si>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</si>
  <si>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</si>
  <si>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</si>
  <si>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</si>
  <si>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</si>
  <si>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</si>
  <si>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</si>
  <si>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</si>
  <si>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</si>
  <si>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</si>
  <si>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</si>
  <si>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</si>
  <si>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</si>
  <si>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</si>
  <si>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</si>
  <si>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</si>
  <si>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</si>
  <si>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</si>
  <si>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</si>
  <si>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</si>
  <si>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</si>
  <si>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</si>
  <si>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</si>
  <si>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</si>
  <si>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</si>
  <si>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</si>
  <si>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</si>
  <si>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</si>
  <si>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</si>
  <si>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</si>
  <si>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</si>
  <si>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</si>
  <si>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</si>
  <si>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</si>
  <si>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</si>
  <si>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</si>
  <si>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</si>
  <si>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</si>
  <si>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</si>
  <si>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</si>
  <si>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</si>
  <si>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</si>
  <si>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</si>
  <si>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</si>
  <si>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</si>
  <si>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</si>
  <si>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</si>
  <si>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</si>
  <si>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</si>
  <si>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</si>
  <si>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</si>
  <si>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</si>
  <si>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</si>
  <si>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</si>
  <si>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</si>
  <si>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</si>
  <si>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</si>
  <si>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</si>
  <si>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</si>
  <si>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</si>
  <si>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</si>
  <si>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</si>
  <si>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</si>
  <si>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</si>
  <si>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</si>
  <si>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</si>
  <si>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</si>
  <si>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</si>
  <si>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</si>
  <si>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</si>
  <si>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</si>
  <si>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</si>
  <si>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</si>
  <si>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</si>
  <si>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</si>
  <si>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</si>
  <si>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</si>
  <si>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</si>
  <si>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</si>
  <si>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</si>
  <si>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</si>
  <si>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</si>
  <si>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</si>
  <si>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</si>
  <si>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</si>
  <si>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</si>
  <si>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</si>
  <si>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</si>
  <si>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</si>
  <si>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</si>
  <si>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</si>
  <si>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</si>
  <si>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</si>
  <si>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</si>
  <si>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</si>
  <si>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</si>
  <si>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</si>
  <si>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</si>
  <si>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</si>
  <si>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</si>
  <si>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</si>
  <si>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</si>
  <si>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</si>
  <si>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</si>
  <si>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</si>
  <si>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</si>
  <si>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</si>
  <si>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</si>
  <si>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</si>
  <si>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</si>
  <si>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</si>
  <si>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</si>
  <si>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</si>
  <si>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</si>
  <si>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</si>
  <si>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</si>
  <si>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</si>
  <si>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</si>
  <si>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</si>
  <si>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</si>
  <si>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</si>
  <si>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</si>
  <si>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</si>
  <si>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</si>
  <si>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</si>
  <si>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</si>
  <si>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</si>
  <si>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</si>
  <si>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</si>
  <si>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</si>
  <si>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</si>
  <si>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</si>
  <si>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</si>
  <si>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</si>
  <si>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</si>
  <si>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</si>
  <si>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</si>
  <si>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</si>
  <si>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</si>
  <si>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</si>
  <si>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</si>
  <si>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</si>
  <si>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</si>
  <si>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</si>
  <si>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</si>
  <si>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</si>
  <si>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</si>
  <si>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</si>
  <si>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</si>
  <si>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</si>
  <si>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</si>
  <si>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</si>
  <si>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</si>
  <si>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</si>
  <si>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</si>
  <si>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</si>
  <si>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</si>
  <si>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</si>
  <si>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</si>
  <si>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</si>
  <si>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</si>
  <si>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</si>
  <si>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</si>
  <si>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</si>
  <si>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</si>
  <si>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</si>
  <si>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</si>
  <si>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</si>
  <si>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</si>
  <si>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</si>
  <si>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</si>
  <si>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</si>
  <si>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</si>
  <si>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</si>
  <si>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</si>
  <si>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</si>
  <si>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</si>
  <si>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</si>
  <si>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</si>
  <si>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</si>
  <si>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</si>
  <si>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</si>
  <si>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</si>
  <si>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</si>
  <si>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</si>
  <si>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</si>
  <si>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</si>
  <si>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</si>
  <si>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</si>
  <si>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</si>
  <si>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</si>
  <si>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</si>
  <si>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</si>
  <si>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</si>
  <si>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</si>
  <si>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</si>
  <si>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</si>
  <si>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</si>
  <si>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</si>
  <si>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</si>
  <si>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</si>
  <si>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</si>
  <si>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</si>
  <si>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</si>
  <si>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</si>
  <si>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</si>
  <si>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</si>
  <si>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</si>
  <si>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</si>
  <si>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</si>
  <si>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</si>
  <si>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</si>
  <si>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</si>
  <si>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</si>
  <si>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</si>
  <si>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</si>
  <si>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</si>
  <si>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</si>
  <si>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</si>
  <si>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</si>
  <si>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</si>
  <si>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</si>
  <si>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</si>
  <si>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</si>
  <si>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</si>
  <si>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</si>
  <si>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</si>
  <si>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</si>
  <si>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</si>
  <si>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</si>
  <si>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</si>
  <si>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</si>
  <si>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</si>
  <si>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</si>
  <si>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</si>
  <si>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</si>
  <si>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</si>
  <si>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</si>
  <si>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</si>
  <si>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</si>
  <si>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</si>
  <si>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</si>
  <si>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</si>
  <si>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</si>
  <si>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</si>
  <si>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</si>
  <si>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</si>
  <si>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</si>
  <si>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</si>
  <si>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</si>
  <si>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</si>
  <si>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</si>
  <si>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</si>
  <si>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</si>
  <si>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</si>
  <si>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</si>
  <si>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</si>
  <si>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</si>
  <si>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</si>
  <si>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</si>
  <si>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</si>
  <si>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</si>
  <si>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</si>
  <si>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</si>
  <si>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</si>
  <si>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</si>
  <si>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</si>
  <si>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</si>
  <si>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</si>
  <si>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</si>
  <si>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</si>
  <si>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</si>
  <si>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</si>
  <si>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</si>
  <si>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</si>
  <si>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</si>
  <si>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</si>
  <si>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</si>
  <si>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</si>
  <si>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</si>
  <si>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</si>
  <si>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</si>
  <si>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</si>
  <si>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</si>
  <si>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</si>
  <si>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</si>
  <si>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</si>
  <si>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</si>
  <si>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</si>
  <si>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</si>
  <si>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</si>
  <si>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</si>
  <si>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</si>
  <si>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</si>
  <si>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</si>
  <si>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</si>
  <si>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</si>
  <si>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</si>
  <si>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</si>
  <si>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</si>
  <si>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</si>
  <si>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</si>
  <si>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</si>
  <si>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</si>
  <si>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</si>
  <si>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</si>
  <si>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</si>
  <si>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</si>
  <si>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</si>
  <si>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</si>
  <si>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</si>
  <si>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</si>
  <si>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</si>
  <si>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</si>
  <si>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</si>
  <si>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</si>
  <si>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</si>
  <si>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</si>
  <si>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</si>
  <si>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</si>
  <si>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</si>
  <si>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</si>
  <si>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</si>
  <si>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</si>
  <si>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</si>
  <si>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</si>
  <si>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</si>
  <si>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</si>
  <si>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</si>
  <si>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</si>
  <si>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</si>
  <si>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</si>
  <si>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</si>
  <si>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</si>
  <si>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</si>
  <si>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</si>
  <si>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</si>
  <si>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</si>
  <si>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</si>
  <si>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</si>
  <si>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</si>
  <si>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</si>
  <si>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</si>
  <si>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</si>
  <si>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</si>
  <si>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</si>
  <si>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</si>
  <si>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</si>
  <si>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</si>
  <si>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</si>
  <si>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</si>
  <si>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</si>
  <si>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</si>
  <si>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</si>
  <si>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</si>
  <si>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</si>
  <si>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</si>
  <si>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</si>
  <si>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</si>
  <si>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</si>
  <si>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</si>
  <si>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</si>
  <si>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</si>
  <si>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</si>
  <si>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</si>
  <si>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</si>
  <si>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</si>
  <si>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</si>
  <si>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</si>
  <si>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</si>
  <si>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</si>
  <si>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</si>
  <si>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</si>
  <si>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</si>
  <si>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</si>
  <si>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</si>
  <si>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</si>
  <si>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</si>
  <si>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</si>
  <si>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</si>
  <si>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</si>
  <si>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</si>
  <si>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</si>
  <si>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</si>
  <si>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</si>
  <si>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</si>
  <si>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</si>
  <si>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</si>
  <si>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</si>
  <si>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</si>
  <si>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</si>
  <si>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</si>
  <si>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</si>
  <si>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</si>
  <si>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</si>
  <si>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</si>
  <si>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</si>
  <si>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</si>
  <si>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</si>
  <si>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</si>
  <si>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</si>
  <si>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</si>
  <si>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</si>
  <si>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</si>
  <si>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</si>
  <si>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</si>
  <si>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</si>
  <si>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</si>
  <si>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</si>
  <si>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</si>
  <si>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</si>
  <si>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</si>
  <si>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</si>
  <si>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</si>
  <si>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</si>
  <si>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</si>
  <si>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</si>
  <si>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</si>
  <si>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</si>
  <si>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</si>
  <si>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</si>
  <si>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</si>
  <si>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</si>
  <si>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</si>
  <si>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</si>
  <si>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</si>
  <si>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</si>
  <si>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</si>
  <si>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</si>
  <si>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</si>
  <si>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</si>
  <si>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</si>
  <si>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</si>
  <si>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</si>
  <si>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</si>
  <si>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</si>
  <si>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</si>
  <si>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</si>
  <si>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</si>
  <si>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</si>
  <si>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</si>
  <si>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</si>
  <si>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</si>
  <si>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</si>
  <si>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</si>
  <si>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</si>
  <si>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</si>
  <si>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</si>
  <si>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</si>
  <si>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</si>
  <si>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</si>
  <si>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</si>
  <si>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</si>
  <si>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</si>
  <si>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</si>
  <si>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</si>
  <si>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</si>
  <si>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</si>
  <si>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</si>
  <si>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</si>
  <si>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</si>
  <si>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</si>
  <si>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</si>
  <si>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</si>
  <si>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</si>
  <si>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</si>
  <si>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</si>
  <si>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</si>
  <si>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</si>
  <si>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</si>
  <si>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</si>
  <si>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</si>
  <si>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</si>
  <si>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</si>
  <si>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</si>
  <si>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</si>
  <si>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</si>
  <si>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</si>
  <si>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</si>
  <si>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</si>
  <si>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</si>
  <si>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</si>
  <si>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</si>
  <si>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</si>
  <si>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</si>
  <si>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</si>
  <si>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</si>
  <si>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</si>
  <si>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</si>
  <si>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</si>
  <si>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</si>
  <si>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</si>
  <si>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</si>
  <si>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</si>
  <si>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</si>
  <si>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</si>
  <si>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</si>
  <si>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</si>
  <si>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</si>
  <si>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</si>
  <si>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</si>
  <si>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</si>
  <si>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</si>
  <si>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</si>
  <si>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</si>
  <si>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</si>
  <si>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</si>
  <si>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</si>
  <si>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</si>
  <si>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</si>
  <si>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</si>
  <si>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</si>
  <si>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</si>
  <si>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</si>
  <si>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</si>
  <si>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</si>
  <si>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</si>
  <si>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</si>
  <si>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</si>
  <si>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</si>
  <si>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</si>
  <si>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</si>
  <si>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</si>
  <si>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</si>
  <si>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</si>
  <si>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</si>
  <si>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</si>
  <si>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</si>
  <si>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</si>
  <si>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</si>
  <si>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</si>
  <si>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</si>
  <si>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</si>
  <si>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</si>
  <si>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</si>
  <si>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</si>
  <si>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</si>
  <si>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</si>
  <si>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</si>
  <si>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</si>
  <si>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</si>
  <si>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</si>
  <si>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</si>
  <si>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</si>
  <si>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</si>
  <si>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</si>
  <si>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</si>
  <si>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</si>
  <si>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</si>
  <si>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</si>
  <si>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</si>
  <si>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</si>
  <si>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</si>
  <si>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</si>
  <si>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</si>
  <si>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</si>
  <si>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</si>
  <si>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</si>
  <si>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</si>
  <si>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</si>
  <si>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</si>
  <si>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</si>
  <si>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</si>
  <si>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</si>
  <si>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</si>
  <si>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</si>
  <si>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</si>
  <si>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</si>
  <si>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</si>
  <si>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</si>
  <si>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</si>
  <si>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</si>
  <si>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</si>
  <si>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</si>
  <si>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</si>
  <si>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</si>
  <si>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</si>
  <si>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</si>
  <si>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</si>
  <si>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</si>
  <si>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</si>
  <si>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</si>
  <si>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</si>
  <si>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</si>
  <si>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</si>
  <si>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</si>
  <si>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</si>
  <si>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</si>
  <si>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</si>
  <si>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</si>
  <si>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</si>
  <si>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</si>
  <si>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</si>
  <si>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</si>
  <si>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</si>
  <si>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</si>
  <si>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</si>
  <si>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</si>
  <si>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</si>
  <si>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</si>
  <si>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</si>
  <si>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</si>
  <si>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</si>
  <si>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</si>
  <si>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</si>
  <si>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</si>
  <si>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</si>
  <si>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</si>
  <si>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</si>
  <si>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</si>
  <si>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</si>
  <si>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</si>
  <si>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</si>
  <si>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</si>
  <si>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</si>
  <si>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</si>
  <si>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</si>
  <si>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</si>
  <si>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</si>
  <si>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</si>
  <si>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</si>
  <si>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</si>
  <si>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</si>
  <si>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</si>
  <si>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</si>
  <si>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</si>
  <si>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</si>
  <si>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</si>
  <si>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</si>
  <si>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</si>
  <si>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</si>
  <si>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</si>
  <si>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</si>
  <si>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</si>
  <si>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</si>
  <si>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</si>
  <si>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</si>
  <si>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</si>
  <si>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</si>
  <si>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</si>
  <si>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</si>
  <si>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</si>
  <si>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</si>
  <si>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</si>
  <si>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</si>
  <si>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</si>
  <si>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</si>
  <si>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</si>
  <si>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</si>
  <si>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</si>
  <si>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</si>
  <si>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</si>
  <si>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</si>
  <si>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</si>
  <si>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</si>
  <si>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</si>
  <si>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</si>
  <si>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</si>
  <si>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</si>
  <si>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</si>
  <si>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</si>
  <si>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</si>
  <si>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</si>
  <si>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</si>
  <si>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</si>
  <si>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</si>
  <si>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</si>
  <si>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</si>
  <si>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</si>
  <si>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</si>
  <si>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</si>
  <si>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</si>
  <si>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</si>
  <si>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</si>
  <si>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</si>
  <si>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</si>
  <si>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</si>
  <si>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</si>
  <si>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</si>
  <si>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</si>
  <si>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</si>
  <si>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</si>
  <si>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</si>
  <si>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</si>
  <si>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</si>
  <si>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</si>
  <si>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</si>
  <si>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</si>
  <si>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</si>
  <si>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</si>
  <si>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</si>
  <si>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</si>
  <si>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</si>
  <si>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</si>
  <si>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</si>
  <si>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</si>
  <si>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</si>
  <si>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</si>
  <si>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</si>
  <si>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</si>
  <si>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</si>
  <si>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</si>
  <si>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</si>
  <si>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</si>
  <si>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</si>
  <si>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</si>
  <si>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</si>
  <si>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</si>
  <si>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</si>
  <si>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</si>
  <si>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</si>
  <si>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</si>
  <si>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</si>
  <si>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</si>
  <si>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</si>
  <si>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</si>
  <si>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</si>
  <si>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</si>
  <si>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</si>
  <si>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</si>
  <si>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</si>
  <si>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</si>
  <si>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</si>
  <si>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</si>
  <si>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</si>
  <si>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</si>
  <si>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</si>
  <si>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</si>
  <si>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</si>
  <si>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</si>
  <si>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</si>
  <si>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</si>
  <si>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</si>
  <si>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</si>
  <si>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</si>
  <si>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</si>
  <si>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</si>
  <si>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</si>
  <si>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</si>
  <si>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</si>
  <si>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</si>
  <si>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</si>
  <si>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</si>
  <si>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</si>
  <si>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</si>
  <si>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</si>
  <si>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</si>
  <si>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</si>
  <si>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</si>
  <si>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</si>
  <si>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</si>
  <si>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</si>
  <si>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</si>
  <si>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</si>
  <si>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</si>
  <si>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</si>
  <si>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</si>
  <si>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</si>
  <si>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</si>
  <si>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</si>
  <si>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</si>
  <si>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</si>
  <si>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</si>
  <si>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</si>
  <si>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</si>
  <si>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</si>
  <si>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</si>
  <si>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</si>
  <si>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</si>
  <si>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</si>
  <si>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</si>
  <si>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</si>
  <si>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</si>
  <si>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</si>
  <si>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</si>
  <si>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</si>
  <si>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</si>
  <si>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</si>
  <si>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</si>
  <si>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</si>
  <si>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</si>
  <si>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</si>
  <si>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</si>
  <si>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</si>
  <si>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</si>
  <si>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</si>
  <si>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</si>
  <si>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</si>
  <si>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</si>
  <si>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</si>
  <si>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</si>
  <si>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</si>
  <si>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</si>
  <si>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</si>
  <si>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</si>
  <si>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</si>
  <si>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</si>
  <si>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</si>
  <si>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</si>
  <si>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</si>
  <si>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</si>
  <si>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</si>
  <si>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</si>
  <si>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</si>
  <si>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</si>
  <si>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</si>
  <si>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</si>
  <si>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</si>
  <si>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</si>
  <si>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</si>
  <si>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</si>
  <si>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</si>
  <si>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</si>
  <si>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</si>
  <si>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</si>
  <si>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</si>
  <si>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</si>
  <si>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</si>
  <si>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</si>
  <si>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</si>
  <si>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</si>
  <si>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</si>
  <si>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</si>
  <si>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</si>
  <si>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</si>
  <si>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</si>
  <si>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</si>
  <si>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</si>
  <si>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</si>
  <si>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</si>
  <si>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</si>
  <si>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</si>
  <si>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</si>
  <si>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</si>
  <si>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</si>
  <si>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</si>
  <si>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</si>
  <si>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</si>
  <si>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</si>
  <si>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</si>
  <si>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</si>
  <si>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</si>
  <si>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</si>
  <si>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</si>
  <si>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</si>
  <si>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</si>
  <si>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</si>
  <si>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</si>
  <si>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</si>
  <si>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</si>
  <si>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</si>
  <si>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</si>
  <si>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</si>
  <si>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</si>
  <si>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</si>
  <si>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</si>
  <si>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</si>
  <si>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</si>
  <si>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</si>
  <si>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</si>
  <si>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</si>
  <si>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</si>
  <si>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</si>
  <si>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</si>
  <si>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</si>
  <si>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</si>
  <si>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</si>
  <si>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</si>
  <si>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</si>
  <si>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</si>
  <si>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</si>
  <si>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</si>
  <si>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</si>
  <si>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</si>
  <si>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</si>
  <si>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</si>
  <si>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</si>
  <si>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</si>
  <si>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</si>
  <si>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</si>
  <si>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</si>
  <si>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</si>
  <si>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</si>
  <si>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</si>
  <si>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</si>
  <si>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</si>
  <si>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</si>
  <si>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</si>
  <si>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</si>
  <si>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</si>
  <si>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</si>
  <si>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</si>
  <si>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</si>
  <si>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</si>
  <si>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</si>
  <si>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</si>
  <si>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</si>
  <si>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</si>
  <si>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</si>
  <si>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</si>
  <si>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</si>
  <si>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</si>
  <si>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</si>
  <si>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</si>
  <si>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</si>
  <si>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</si>
  <si>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</si>
  <si>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</si>
  <si>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</si>
  <si>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</si>
  <si>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</si>
  <si>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</si>
  <si>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</si>
  <si>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</si>
  <si>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</si>
  <si>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</si>
  <si>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</si>
  <si>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</si>
  <si>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</si>
  <si>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</si>
  <si>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</si>
  <si>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</si>
  <si>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</si>
  <si>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</si>
  <si>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</si>
  <si>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</si>
  <si>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</si>
  <si>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</si>
  <si>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</si>
  <si>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</si>
  <si>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</si>
  <si>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</si>
  <si>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</si>
  <si>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</si>
  <si>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</si>
  <si>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</si>
  <si>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</si>
  <si>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</si>
  <si>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</si>
  <si>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</si>
  <si>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</si>
  <si>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</si>
  <si>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</si>
  <si>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</si>
  <si>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</si>
  <si>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</si>
  <si>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</si>
  <si>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</si>
  <si>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</si>
  <si>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</si>
  <si>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</si>
  <si>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</si>
  <si>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</si>
  <si>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</si>
  <si>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</si>
  <si>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</si>
  <si>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</si>
  <si>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</si>
  <si>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</si>
  <si>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</si>
  <si>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</si>
  <si>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</si>
  <si>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</si>
  <si>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</si>
  <si>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</si>
  <si>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</si>
  <si>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</si>
  <si>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</si>
  <si>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</si>
  <si>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</si>
  <si>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</si>
  <si>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</si>
  <si>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</si>
  <si>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</si>
  <si>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</si>
  <si>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</si>
  <si>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</si>
  <si>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</si>
  <si>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</si>
  <si>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</si>
  <si>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</si>
  <si>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</si>
  <si>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</si>
  <si>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</si>
  <si>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</si>
  <si>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</si>
  <si>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</si>
  <si>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</si>
  <si>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</si>
  <si>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</si>
  <si>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</si>
  <si>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</si>
  <si>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</si>
  <si>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</si>
  <si>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</si>
  <si>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</si>
  <si>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</si>
  <si>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</si>
  <si>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</si>
  <si>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</si>
  <si>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</si>
  <si>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</si>
  <si>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</si>
  <si>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</si>
  <si>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</si>
  <si>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</si>
  <si>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</si>
  <si>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</si>
  <si>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</si>
  <si>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</si>
  <si>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</si>
  <si>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</si>
  <si>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</si>
  <si>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</si>
  <si>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</si>
  <si>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</si>
  <si>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</si>
  <si>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</si>
  <si>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</si>
  <si>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</si>
  <si>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</si>
  <si>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</si>
  <si>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</si>
  <si>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</si>
  <si>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</si>
  <si>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</si>
  <si>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</si>
  <si>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</si>
  <si>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</si>
  <si>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</si>
  <si>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</si>
  <si>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</si>
  <si>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</si>
  <si>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</si>
  <si>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</si>
  <si>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</si>
  <si>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</si>
  <si>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</si>
  <si>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</si>
  <si>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</si>
  <si>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</si>
  <si>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</si>
  <si>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</si>
  <si>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</si>
  <si>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</si>
  <si>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</si>
  <si>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</si>
  <si>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</si>
  <si>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</si>
  <si>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</si>
  <si>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</si>
  <si>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</si>
  <si>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</si>
  <si>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</si>
  <si>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</si>
  <si>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</si>
  <si>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</si>
  <si>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</si>
  <si>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</si>
  <si>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</si>
  <si>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</si>
  <si>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</si>
  <si>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</si>
  <si>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</si>
  <si>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</si>
  <si>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</si>
  <si>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</si>
  <si>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</si>
  <si>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</si>
  <si>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</si>
  <si>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</si>
  <si>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</si>
  <si>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</si>
  <si>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</si>
  <si>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</si>
  <si>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</si>
  <si>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</si>
  <si>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</si>
  <si>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</si>
  <si>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</si>
  <si>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</si>
  <si>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</si>
  <si>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</si>
  <si>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</si>
  <si>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</si>
  <si>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</si>
  <si>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</si>
  <si>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</si>
  <si>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</si>
  <si>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</si>
  <si>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</si>
  <si>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</si>
  <si>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</si>
  <si>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</si>
  <si>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</si>
  <si>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</si>
  <si>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</si>
  <si>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</si>
  <si>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</si>
  <si>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</si>
  <si>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</si>
  <si>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</si>
  <si>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</si>
  <si>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</si>
  <si>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</si>
  <si>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</si>
  <si>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</si>
  <si>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</si>
  <si>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</si>
  <si>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</si>
  <si>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</si>
  <si>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</si>
  <si>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</si>
  <si>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</si>
  <si>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</si>
  <si>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</si>
  <si>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</si>
  <si>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</si>
  <si>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</si>
  <si>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</si>
  <si>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</si>
  <si>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</si>
  <si>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</si>
  <si>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</si>
  <si>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</si>
  <si>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</si>
  <si>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</si>
  <si>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</si>
  <si>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</si>
  <si>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</si>
  <si>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</si>
  <si>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</si>
  <si>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</si>
  <si>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</si>
  <si>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</si>
  <si>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</si>
  <si>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</si>
  <si>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</si>
  <si>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</si>
  <si>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</si>
  <si>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</si>
  <si>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</si>
  <si>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</si>
  <si>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</si>
  <si>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</si>
  <si>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</si>
  <si>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</si>
  <si>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</si>
  <si>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</si>
  <si>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</si>
  <si>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</si>
  <si>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</si>
  <si>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</si>
  <si>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</si>
  <si>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</si>
  <si>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</si>
  <si>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</si>
  <si>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</si>
  <si>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</si>
  <si>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</si>
  <si>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</si>
  <si>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</si>
  <si>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</si>
  <si>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</si>
  <si>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</si>
  <si>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</si>
  <si>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</si>
  <si>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</si>
  <si>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</si>
  <si>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</si>
  <si>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</si>
  <si>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</si>
  <si>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</si>
  <si>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</si>
  <si>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</si>
  <si>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</si>
  <si>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</si>
  <si>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</si>
  <si>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</si>
  <si>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</si>
  <si>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</si>
  <si>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</si>
  <si>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</si>
  <si>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</si>
  <si>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</si>
  <si>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</si>
  <si>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</si>
  <si>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</si>
  <si>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</si>
  <si>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</si>
  <si>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</si>
  <si>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</si>
  <si>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</si>
  <si>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</si>
  <si>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</si>
  <si>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</si>
  <si>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</si>
  <si>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</si>
  <si>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</si>
  <si>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</si>
  <si>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</si>
  <si>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</si>
  <si>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</si>
  <si>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</si>
  <si>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</si>
  <si>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</si>
  <si>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</si>
  <si>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</si>
  <si>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</si>
  <si>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</si>
  <si>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</si>
  <si>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</si>
  <si>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</si>
  <si>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</si>
  <si>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</si>
  <si>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</si>
  <si>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</si>
  <si>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</si>
  <si>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</si>
  <si>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</si>
  <si>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</si>
  <si>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</si>
  <si>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</si>
  <si>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</si>
  <si>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</si>
  <si>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</si>
  <si>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</si>
  <si>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</si>
  <si>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</si>
  <si>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</si>
  <si>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</si>
  <si>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</si>
  <si>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</si>
  <si>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</si>
  <si>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</si>
  <si>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</si>
  <si>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</si>
  <si>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</si>
  <si>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</si>
  <si>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</si>
  <si>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</si>
  <si>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</si>
  <si>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</si>
  <si>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</si>
  <si>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</si>
  <si>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</si>
  <si>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</si>
  <si>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</si>
  <si>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</si>
  <si>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</si>
  <si>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</si>
  <si>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</si>
  <si>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</si>
  <si>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</si>
  <si>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</si>
  <si>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</si>
  <si>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</si>
  <si>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</si>
  <si>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</si>
  <si>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</si>
  <si>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</si>
  <si>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</si>
  <si>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</si>
  <si>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</si>
  <si>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</si>
  <si>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</si>
  <si>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</si>
  <si>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</si>
  <si>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</si>
  <si>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</si>
  <si>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</si>
  <si>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</si>
  <si>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</si>
  <si>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</si>
  <si>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</si>
  <si>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</si>
  <si>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</si>
  <si>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</si>
  <si>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</si>
  <si>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</si>
  <si>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</si>
  <si>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</si>
  <si>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</si>
  <si>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</si>
  <si>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</si>
  <si>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</si>
  <si>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</si>
  <si>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</si>
  <si>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</si>
  <si>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</si>
  <si>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</si>
  <si>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</si>
  <si>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</si>
  <si>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</si>
  <si>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</si>
  <si>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</si>
  <si>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</si>
  <si>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</si>
  <si>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</si>
  <si>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</si>
  <si>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</si>
  <si>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</si>
  <si>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</si>
  <si>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</si>
  <si>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</si>
  <si>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</si>
  <si>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</si>
  <si>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</si>
  <si>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</si>
  <si>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</si>
  <si>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</si>
  <si>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</si>
  <si>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</si>
  <si>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</si>
  <si>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</si>
  <si>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</si>
  <si>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</si>
  <si>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</si>
  <si>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</si>
  <si>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</si>
  <si>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</si>
  <si>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</si>
  <si>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</si>
  <si>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</si>
  <si>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</si>
  <si>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</si>
  <si>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</si>
  <si>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</si>
  <si>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</si>
  <si>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</si>
  <si>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</si>
  <si>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</si>
  <si>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</si>
  <si>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</si>
  <si>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</si>
  <si>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</si>
  <si>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</si>
  <si>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</si>
  <si>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</si>
  <si>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</si>
  <si>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</si>
  <si>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</si>
  <si>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</si>
  <si>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</si>
  <si>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</si>
  <si>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</si>
  <si>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</si>
  <si>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</si>
  <si>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</si>
  <si>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</si>
  <si>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</si>
  <si>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</si>
  <si>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</si>
  <si>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</si>
  <si>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</si>
  <si>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</si>
  <si>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</si>
  <si>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</si>
  <si>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</si>
  <si>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</si>
  <si>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</si>
  <si>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</si>
  <si>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</si>
  <si>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</si>
  <si>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</si>
  <si>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</si>
  <si>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</si>
  <si>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</si>
  <si>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</si>
  <si>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</si>
  <si>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</si>
  <si>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</si>
  <si>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</si>
  <si>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</si>
  <si>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</si>
  <si>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</si>
  <si>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</si>
  <si>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</si>
  <si>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</si>
  <si>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</si>
  <si>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</si>
  <si>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</si>
  <si>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</si>
  <si>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</si>
  <si>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</si>
  <si>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</si>
  <si>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</si>
  <si>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</si>
  <si>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</si>
  <si>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</si>
  <si>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</si>
  <si>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</si>
  <si>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</si>
  <si>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</si>
  <si>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</si>
  <si>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</si>
  <si>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</si>
  <si>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</si>
  <si>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</si>
  <si>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</si>
  <si>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</si>
  <si>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</si>
  <si>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</si>
  <si>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</si>
  <si>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</si>
  <si>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</si>
  <si>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</si>
  <si>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</si>
  <si>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</si>
  <si>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</si>
  <si>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</si>
  <si>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</si>
  <si>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</si>
  <si>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</si>
  <si>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</si>
  <si>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</si>
  <si>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</si>
  <si>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</si>
  <si>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</si>
  <si>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</si>
  <si>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</si>
  <si>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</si>
  <si>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</si>
  <si>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</si>
  <si>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</si>
  <si>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</si>
  <si>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</si>
  <si>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</si>
  <si>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</si>
  <si>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</si>
  <si>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</si>
  <si>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</si>
  <si>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</si>
  <si>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</si>
  <si>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</si>
  <si>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</si>
  <si>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</si>
  <si>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</si>
  <si>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</si>
  <si>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</si>
  <si>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</si>
  <si>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</si>
  <si>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</si>
  <si>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</si>
  <si>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</si>
  <si>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</si>
  <si>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</si>
  <si>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</si>
  <si>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</si>
  <si>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</si>
  <si>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</si>
  <si>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</si>
  <si>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</si>
  <si>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</si>
  <si>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</si>
  <si>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</si>
  <si>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</si>
  <si>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</si>
  <si>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</si>
  <si>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</si>
  <si>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</si>
  <si>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</si>
  <si>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</si>
  <si>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</si>
  <si>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</si>
  <si>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</si>
  <si>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</si>
  <si>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</si>
  <si>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</si>
  <si>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</si>
  <si>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</si>
  <si>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</si>
  <si>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</si>
  <si>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</si>
  <si>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</si>
  <si>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</si>
  <si>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</si>
  <si>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</si>
  <si>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</si>
  <si>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2021-23-10000791</t>
  </si>
  <si>
    <t>amorpormipueblo2011@hotmail.com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</si>
</sst>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8" zoomScale="53" zoomScaleNormal="53"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2654</v>
      </c>
      <c r="D2" s="208"/>
      <c r="E2" s="208"/>
      <c r="F2" s="208"/>
      <c r="G2" s="208"/>
      <c r="H2" s="208"/>
      <c r="I2" s="208"/>
      <c r="J2" s="208"/>
      <c r="K2" s="208"/>
      <c r="L2" s="182" t="s">
        <v>2640</v>
      </c>
      <c r="M2" s="182"/>
      <c r="N2" s="190" t="s">
        <v>2641</v>
      </c>
      <c r="O2" s="191"/>
    </row>
    <row r="3" spans="1:20" ht="33" customHeight="1" x14ac:dyDescent="0.25">
      <c r="A3" s="9"/>
      <c r="B3" s="8"/>
      <c r="C3" s="209"/>
      <c r="D3" s="210"/>
      <c r="E3" s="210"/>
      <c r="F3" s="210"/>
      <c r="G3" s="210"/>
      <c r="H3" s="210"/>
      <c r="I3" s="210"/>
      <c r="J3" s="210"/>
      <c r="K3" s="210"/>
      <c r="L3" s="192" t="s">
        <v>1</v>
      </c>
      <c r="M3" s="192"/>
      <c r="N3" s="192"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6" t="str">
        <f>HYPERLINK("#MI_Oferente_Singular!A114","CAPACIDAD RESIDUAL")</f>
        <v>CAPACIDAD RESIDUAL</v>
      </c>
      <c r="F8" s="187"/>
      <c r="G8" s="188"/>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6" t="str">
        <f>HYPERLINK("#MI_Oferente_Singular!A162","TALENTO HUMANO")</f>
        <v>TALENTO HUMANO</v>
      </c>
      <c r="F9" s="187"/>
      <c r="G9" s="188"/>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6" t="str">
        <f>HYPERLINK("#MI_Oferente_Singular!F162","INFRAESTRUCTURA")</f>
        <v>INFRAESTRUCTURA</v>
      </c>
      <c r="F10" s="187"/>
      <c r="G10" s="188"/>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2696</v>
      </c>
      <c r="D15" s="35"/>
      <c r="E15" s="35"/>
      <c r="F15" s="5"/>
      <c r="G15" s="32" t="s">
        <v>1168</v>
      </c>
      <c r="H15" s="103" t="s">
        <v>220</v>
      </c>
      <c r="I15" s="32" t="s">
        <v>2624</v>
      </c>
      <c r="J15" s="108" t="s">
        <v>2626</v>
      </c>
      <c r="L15" s="213" t="s">
        <v>8</v>
      </c>
      <c r="M15" s="21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189"/>
      <c r="I20" s="119" t="s">
        <v>220</v>
      </c>
      <c r="J20" s="119" t="s">
        <v>497</v>
      </c>
      <c r="K20" s="177">
        <v>3365322048</v>
      </c>
      <c r="L20" s="176"/>
      <c r="M20" s="176">
        <v>44561</v>
      </c>
      <c r="N20" s="133">
        <f>+(M20-L20)/30</f>
        <v>1485.3666666666666</v>
      </c>
      <c r="O20" s="136"/>
      <c r="U20" s="132"/>
      <c r="V20" s="105">
        <f ca="1">NOW()</f>
        <v>44194.50218171296</v>
      </c>
      <c r="W20" s="105">
        <f ca="1">NOW()</f>
        <v>44194.50218171296</v>
      </c>
    </row>
    <row r="21" spans="1:23" ht="30" customHeight="1" outlineLevel="1" x14ac:dyDescent="0.25">
      <c r="A21" s="9"/>
      <c r="B21" s="71"/>
      <c r="C21" s="5"/>
      <c r="D21" s="5"/>
      <c r="E21" s="5"/>
      <c r="F21" s="5"/>
      <c r="G21" s="5"/>
      <c r="H21" s="70"/>
      <c r="I21" s="119" t="s">
        <v>220</v>
      </c>
      <c r="J21" s="119" t="s">
        <v>510</v>
      </c>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75"/>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181" t="str">
        <f>VLOOKUP(B20,EAS!A2:B1439,2,0)</f>
        <v xml:space="preserve">FUNDACIÓN AMOR POR MI PUEBLO </v>
      </c>
      <c r="C38" s="181"/>
      <c r="D38" s="181"/>
      <c r="E38" s="181"/>
      <c r="F38" s="181"/>
      <c r="G38" s="5"/>
      <c r="H38" s="130"/>
      <c r="I38" s="193" t="s">
        <v>2695</v>
      </c>
      <c r="J38" s="194"/>
      <c r="K38" s="194"/>
      <c r="L38" s="194"/>
      <c r="M38" s="194"/>
      <c r="N38" s="194"/>
      <c r="O38" s="131"/>
    </row>
    <row r="39" spans="1:16" ht="42.95" customHeight="1" thickBot="1" x14ac:dyDescent="0.3">
      <c r="A39" s="10"/>
      <c r="B39" s="11"/>
      <c r="C39" s="11"/>
      <c r="D39" s="11"/>
      <c r="E39" s="11"/>
      <c r="F39" s="11"/>
      <c r="G39" s="11"/>
      <c r="H39" s="10"/>
      <c r="I39" s="226"/>
      <c r="J39" s="226"/>
      <c r="K39" s="226"/>
      <c r="L39" s="226"/>
      <c r="M39" s="226"/>
      <c r="N39" s="226"/>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2655</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2656</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3" t="s">
        <v>2660</v>
      </c>
      <c r="B163" s="244"/>
      <c r="C163" s="244"/>
      <c r="D163" s="244"/>
      <c r="E163" s="245"/>
      <c r="F163" s="246" t="s">
        <v>2661</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0" t="s">
        <v>2643</v>
      </c>
      <c r="J167" s="251"/>
      <c r="K167" s="251"/>
      <c r="L167" s="251"/>
      <c r="M167" s="251"/>
      <c r="N167" s="251"/>
      <c r="O167" s="252"/>
      <c r="U167" s="51"/>
    </row>
    <row r="168" spans="1:28" x14ac:dyDescent="0.25">
      <c r="A168" s="9"/>
      <c r="B168" s="227" t="s">
        <v>2658</v>
      </c>
      <c r="C168" s="227"/>
      <c r="D168" s="227"/>
      <c r="E168" s="8"/>
      <c r="F168" s="5"/>
      <c r="H168" s="81" t="s">
        <v>2657</v>
      </c>
      <c r="I168" s="250"/>
      <c r="J168" s="251"/>
      <c r="K168" s="251"/>
      <c r="L168" s="251"/>
      <c r="M168" s="251"/>
      <c r="N168" s="251"/>
      <c r="O168" s="25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2669</v>
      </c>
      <c r="C176" s="215"/>
      <c r="D176" s="215"/>
      <c r="E176" s="215"/>
      <c r="F176" s="215"/>
      <c r="G176" s="215"/>
      <c r="H176" s="20"/>
      <c r="I176" s="222" t="s">
        <v>2675</v>
      </c>
      <c r="J176" s="223"/>
      <c r="K176" s="223"/>
      <c r="L176" s="223"/>
      <c r="M176" s="223"/>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2672</v>
      </c>
      <c r="O177" s="8"/>
      <c r="Q177" s="19"/>
      <c r="R177" s="19"/>
      <c r="S177" s="19"/>
      <c r="T177" s="19"/>
      <c r="U177" s="19"/>
      <c r="V177" s="19"/>
      <c r="W177" s="19"/>
      <c r="X177" s="19"/>
      <c r="Y177" s="19"/>
      <c r="Z177" s="19"/>
      <c r="AA177" s="19"/>
      <c r="AB177" s="19"/>
    </row>
    <row r="178" spans="1:28" ht="23.25" x14ac:dyDescent="0.25">
      <c r="A178" s="9"/>
      <c r="B178" s="219"/>
      <c r="C178" s="220"/>
      <c r="D178" s="221"/>
      <c r="E178" s="165" t="s">
        <v>2616</v>
      </c>
      <c r="F178" s="28" t="s">
        <v>2617</v>
      </c>
      <c r="G178" s="28" t="s">
        <v>2618</v>
      </c>
      <c r="H178" s="5"/>
      <c r="I178" s="219"/>
      <c r="J178" s="220"/>
      <c r="K178" s="220"/>
      <c r="L178" s="221"/>
      <c r="M178" s="254"/>
      <c r="O178" s="8"/>
      <c r="Q178" s="19"/>
      <c r="R178" s="28" t="s">
        <v>2618</v>
      </c>
      <c r="S178" s="19"/>
      <c r="T178" s="19"/>
      <c r="U178" s="180" t="s">
        <v>1165</v>
      </c>
      <c r="V178" s="180"/>
      <c r="W178" s="180"/>
      <c r="X178" s="24">
        <v>0.02</v>
      </c>
      <c r="Y178" s="162"/>
      <c r="Z178" s="163" t="str">
        <f>IF(Y178&gt;0,SUM(E180+Y178),"")</f>
        <v/>
      </c>
      <c r="AA178" s="19"/>
      <c r="AB178" s="19"/>
    </row>
    <row r="179" spans="1:28" ht="23.25" x14ac:dyDescent="0.25">
      <c r="A179" s="9"/>
      <c r="B179" s="225" t="s">
        <v>2669</v>
      </c>
      <c r="C179" s="225"/>
      <c r="D179" s="225"/>
      <c r="E179" s="169">
        <v>0.02</v>
      </c>
      <c r="F179" s="168">
        <v>0.01</v>
      </c>
      <c r="G179" s="163">
        <f>IF(F179&gt;0,SUM(E179+F179),"")</f>
        <v>0.03</v>
      </c>
      <c r="H179" s="5"/>
      <c r="I179" s="225" t="s">
        <v>2671</v>
      </c>
      <c r="J179" s="225"/>
      <c r="K179" s="225"/>
      <c r="L179" s="225"/>
      <c r="M179" s="170">
        <v>0.03</v>
      </c>
      <c r="O179" s="8"/>
      <c r="Q179" s="19"/>
      <c r="R179" s="157">
        <f>IF(M179&gt;0,SUM(L179+M179),"")</f>
        <v>0.03</v>
      </c>
      <c r="T179" s="19"/>
      <c r="U179" s="180" t="s">
        <v>1166</v>
      </c>
      <c r="V179" s="180"/>
      <c r="W179" s="180"/>
      <c r="X179" s="24">
        <v>0.02</v>
      </c>
      <c r="Y179" s="162"/>
      <c r="Z179" s="163" t="str">
        <f>IF(Y179&gt;0,SUM(E181+Y179),"")</f>
        <v/>
      </c>
      <c r="AA179" s="19"/>
      <c r="AB179" s="19"/>
    </row>
    <row r="180" spans="1:28" ht="23.25" hidden="1" x14ac:dyDescent="0.25">
      <c r="A180" s="9"/>
      <c r="B180" s="205"/>
      <c r="C180" s="205"/>
      <c r="D180" s="205"/>
      <c r="E180" s="167"/>
      <c r="H180" s="5"/>
      <c r="I180" s="205"/>
      <c r="J180" s="205"/>
      <c r="K180" s="205"/>
      <c r="L180" s="205"/>
      <c r="M180" s="5"/>
      <c r="O180" s="8"/>
      <c r="Q180" s="19"/>
      <c r="R180" s="157" t="str">
        <f>IF(S180&gt;0,SUM(L180+S180),"")</f>
        <v/>
      </c>
      <c r="S180" s="162"/>
      <c r="T180" s="19"/>
      <c r="U180" s="180" t="s">
        <v>1167</v>
      </c>
      <c r="V180" s="180"/>
      <c r="W180" s="180"/>
      <c r="X180" s="24">
        <v>0.03</v>
      </c>
      <c r="Y180" s="162"/>
      <c r="Z180" s="163" t="str">
        <f>IF(Y180&gt;0,SUM(E182+Y180),"")</f>
        <v/>
      </c>
      <c r="AA180" s="19"/>
      <c r="AB180" s="19"/>
    </row>
    <row r="181" spans="1:28" ht="23.25" hidden="1" x14ac:dyDescent="0.25">
      <c r="A181" s="9"/>
      <c r="B181" s="205"/>
      <c r="C181" s="205"/>
      <c r="D181" s="205"/>
      <c r="E181" s="167"/>
      <c r="H181" s="5"/>
      <c r="I181" s="205"/>
      <c r="J181" s="205"/>
      <c r="K181" s="205"/>
      <c r="L181" s="205"/>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5"/>
      <c r="C182" s="205"/>
      <c r="D182" s="205"/>
      <c r="E182" s="167"/>
      <c r="H182" s="5"/>
      <c r="I182" s="205"/>
      <c r="J182" s="205"/>
      <c r="K182" s="205"/>
      <c r="L182" s="20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100959661.44</v>
      </c>
      <c r="F185" s="92"/>
      <c r="G185" s="93"/>
      <c r="H185" s="88"/>
      <c r="I185" s="90" t="s">
        <v>2627</v>
      </c>
      <c r="J185" s="164">
        <f>+SUM(M179:M183)</f>
        <v>0.03</v>
      </c>
      <c r="K185" s="206" t="s">
        <v>2628</v>
      </c>
      <c r="L185" s="206"/>
      <c r="M185" s="94">
        <f>+J185*(SUM(K20:K35))</f>
        <v>100959661.44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0" t="s">
        <v>2636</v>
      </c>
      <c r="C192" s="24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8" t="s">
        <v>2659</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255" t="s">
        <v>2692</v>
      </c>
      <c r="L211" s="21"/>
      <c r="M211" s="21"/>
      <c r="N211" s="21"/>
      <c r="O211" s="8"/>
    </row>
    <row r="212" spans="1:15" x14ac:dyDescent="0.25">
      <c r="A212" s="9"/>
      <c r="B212" s="27" t="s">
        <v>2619</v>
      </c>
      <c r="C212" s="145" t="s">
        <v>2689</v>
      </c>
      <c r="D212" s="21"/>
      <c r="G212" s="27" t="s">
        <v>2621</v>
      </c>
      <c r="H212" s="146" t="s">
        <v>2690</v>
      </c>
      <c r="J212" s="27" t="s">
        <v>2623</v>
      </c>
      <c r="K212" s="256"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2020-12-29T17:03:10Z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