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autoCompressPictures="0"/>
  <mc:AlternateContent xmlns:mc="http://schemas.openxmlformats.org/markup-compatibility/2006">
    <mc:Choice Requires="x15">
      <x15ac:absPath xmlns:x15ac="http://schemas.microsoft.com/office/spreadsheetml/2010/11/ac" url="D:\PC DIANA MARZO192020\YRAKA 2020\ADMON\INVITACIONES ICBF 2021 DICIEMBRE 28 2020\BUCARAMANGA\DOC FINALES CARGAR SIPA\"/>
    </mc:Choice>
  </mc:AlternateContent>
  <xr:revisionPtr revIDLastSave="0" documentId="13_ncr:1_{C4B2A823-32BD-4A9D-B442-274375A6F95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<sst xmlns="http://schemas.openxmlformats.org/spreadsheetml/2006/main" count="3195" uniqueCount="2701">
  <si>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</si>
  <si>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</si>
  <si>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</si>
  <si>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</si>
  <si>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</si>
  <si>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</si>
  <si>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</si>
  <si>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</si>
  <si>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</si>
  <si>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</si>
  <si>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</si>
  <si>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</si>
  <si>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</si>
  <si>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</si>
  <si>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</si>
  <si>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</si>
  <si>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</si>
  <si>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</si>
  <si>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</si>
  <si>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</si>
  <si>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</si>
  <si>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</si>
  <si>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</si>
  <si>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</si>
  <si>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</si>
  <si>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</si>
  <si>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</si>
  <si>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</si>
  <si>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</si>
  <si>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</si>
  <si>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</si>
  <si>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</si>
  <si>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</si>
  <si>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</si>
  <si>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</si>
  <si>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</si>
  <si>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</si>
  <si>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</si>
  <si>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</si>
  <si>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</si>
  <si>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</si>
  <si>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</si>
  <si>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</si>
  <si>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</si>
  <si>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</si>
  <si>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</si>
  <si>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</si>
  <si>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</si>
  <si>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</si>
  <si>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</si>
  <si>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</si>
  <si>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</si>
  <si>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</si>
  <si>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</si>
  <si>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</si>
  <si>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</si>
  <si>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</si>
  <si>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</si>
  <si>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</si>
  <si>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</si>
  <si>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</si>
  <si>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</si>
  <si>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</si>
  <si>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</si>
  <si>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</si>
  <si>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</si>
  <si>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</si>
  <si>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</si>
  <si>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</si>
  <si>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</si>
  <si>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</si>
  <si>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</si>
  <si>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</si>
  <si>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</si>
  <si>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</si>
  <si>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</si>
  <si>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</si>
  <si>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</si>
  <si>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</si>
  <si>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</si>
  <si>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</si>
  <si>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</si>
  <si>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</si>
  <si>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</si>
  <si>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</si>
  <si>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</si>
  <si>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</si>
  <si>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</si>
  <si>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</si>
  <si>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</si>
  <si>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</si>
  <si>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</si>
  <si>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</si>
  <si>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</si>
  <si>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</si>
  <si>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</si>
  <si>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</si>
  <si>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</si>
  <si>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</si>
  <si>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</si>
  <si>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</si>
  <si>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</si>
  <si>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</si>
  <si>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</si>
  <si>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</si>
  <si>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</si>
  <si>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</si>
  <si>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</si>
  <si>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</si>
  <si>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</si>
  <si>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</si>
  <si>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</si>
  <si>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</si>
  <si>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</si>
  <si>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</si>
  <si>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</si>
  <si>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</si>
  <si>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</si>
  <si>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</si>
  <si>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</si>
  <si>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</si>
  <si>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</si>
  <si>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</si>
  <si>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</si>
  <si>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</si>
  <si>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</si>
  <si>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</si>
  <si>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</si>
  <si>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</si>
  <si>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</si>
  <si>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</si>
  <si>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</si>
  <si>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</si>
  <si>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</si>
  <si>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</si>
  <si>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</si>
  <si>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</si>
  <si>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</si>
  <si>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</si>
  <si>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</si>
  <si>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</si>
  <si>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</si>
  <si>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</si>
  <si>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</si>
  <si>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</si>
  <si>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</si>
  <si>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</si>
  <si>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</si>
  <si>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</si>
  <si>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</si>
  <si>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</si>
  <si>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</si>
  <si>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</si>
  <si>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</si>
  <si>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</si>
  <si>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</si>
  <si>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</si>
  <si>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</si>
  <si>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</si>
  <si>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</si>
  <si>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</si>
  <si>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</si>
  <si>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</si>
  <si>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</si>
  <si>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</si>
  <si>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</si>
  <si>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</si>
  <si>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</si>
  <si>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</si>
  <si>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</si>
  <si>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</si>
  <si>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</si>
  <si>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</si>
  <si>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</si>
  <si>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</si>
  <si>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</si>
  <si>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</si>
  <si>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</si>
  <si>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</si>
  <si>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</si>
  <si>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</si>
  <si>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</si>
  <si>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</si>
  <si>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</si>
  <si>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</si>
  <si>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</si>
  <si>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</si>
  <si>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</si>
  <si>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</si>
  <si>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</si>
  <si>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</si>
  <si>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</si>
  <si>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</si>
  <si>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</si>
  <si>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</si>
  <si>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</si>
  <si>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</si>
  <si>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</si>
  <si>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</si>
  <si>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</si>
  <si>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</si>
  <si>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</si>
  <si>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</si>
  <si>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</si>
  <si>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</si>
  <si>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</si>
  <si>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</si>
  <si>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</si>
  <si>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</si>
  <si>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</si>
  <si>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</si>
  <si>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</si>
  <si>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</si>
  <si>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</si>
  <si>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</si>
  <si>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</si>
  <si>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</si>
  <si>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</si>
  <si>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</si>
  <si>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</si>
  <si>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</si>
  <si>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</si>
  <si>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</si>
  <si>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</si>
  <si>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</si>
  <si>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</si>
  <si>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</si>
  <si>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</si>
  <si>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</si>
  <si>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</si>
  <si>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</si>
  <si>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</si>
  <si>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</si>
  <si>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</si>
  <si>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</si>
  <si>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</si>
  <si>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</si>
  <si>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</si>
  <si>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</si>
  <si>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</si>
  <si>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</si>
  <si>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</si>
  <si>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</si>
  <si>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</si>
  <si>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</si>
  <si>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</si>
  <si>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</si>
  <si>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</si>
  <si>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</si>
  <si>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</si>
  <si>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</si>
  <si>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</si>
  <si>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</si>
  <si>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</si>
  <si>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</si>
  <si>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</si>
  <si>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</si>
  <si>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</si>
  <si>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</si>
  <si>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</si>
  <si>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</si>
  <si>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</si>
  <si>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</si>
  <si>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</si>
  <si>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</si>
  <si>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</si>
  <si>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</si>
  <si>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</si>
  <si>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</si>
  <si>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</si>
  <si>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</si>
  <si>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</si>
  <si>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</si>
  <si>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</si>
  <si>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</si>
  <si>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</si>
  <si>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</si>
  <si>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</si>
  <si>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</si>
  <si>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</si>
  <si>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</si>
  <si>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</si>
  <si>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</si>
  <si>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</si>
  <si>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</si>
  <si>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</si>
  <si>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</si>
  <si>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</si>
  <si>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</si>
  <si>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</si>
  <si>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</si>
  <si>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</si>
  <si>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</si>
  <si>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</si>
  <si>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</si>
  <si>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</si>
  <si>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</si>
  <si>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</si>
  <si>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</si>
  <si>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</si>
  <si>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</si>
  <si>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</si>
  <si>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</si>
  <si>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</si>
  <si>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</si>
  <si>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</si>
  <si>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</si>
  <si>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</si>
  <si>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</si>
  <si>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</si>
  <si>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</si>
  <si>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</si>
  <si>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</si>
  <si>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</si>
  <si>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</si>
  <si>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</si>
  <si>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</si>
  <si>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</si>
  <si>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</si>
  <si>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</si>
  <si>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</si>
  <si>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</si>
  <si>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</si>
  <si>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</si>
  <si>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</si>
  <si>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</si>
  <si>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</si>
  <si>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</si>
  <si>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</si>
  <si>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</si>
  <si>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</si>
  <si>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</si>
  <si>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</si>
  <si>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</si>
  <si>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</si>
  <si>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</si>
  <si>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</si>
  <si>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</si>
  <si>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</si>
  <si>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</si>
  <si>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</si>
  <si>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</si>
  <si>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</si>
  <si>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</si>
  <si>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</si>
  <si>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</si>
  <si>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</si>
  <si>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</si>
  <si>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</si>
  <si>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</si>
  <si>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</si>
  <si>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</si>
  <si>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</si>
  <si>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</si>
  <si>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</si>
  <si>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</si>
  <si>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</si>
  <si>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</si>
  <si>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</si>
  <si>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</si>
  <si>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</si>
  <si>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</si>
  <si>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</si>
  <si>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</si>
  <si>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</si>
  <si>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</si>
  <si>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</si>
  <si>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</si>
  <si>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</si>
  <si>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</si>
  <si>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</si>
  <si>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</si>
  <si>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</si>
  <si>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</si>
  <si>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</si>
  <si>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</si>
  <si>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</si>
  <si>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</si>
  <si>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</si>
  <si>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</si>
  <si>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</si>
  <si>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</si>
  <si>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</si>
  <si>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</si>
  <si>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</si>
  <si>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</si>
  <si>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</si>
  <si>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</si>
  <si>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</si>
  <si>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</si>
  <si>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</si>
  <si>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</si>
  <si>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</si>
  <si>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</si>
  <si>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</si>
  <si>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</si>
  <si>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</si>
  <si>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</si>
  <si>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</si>
  <si>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</si>
  <si>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</si>
  <si>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</si>
  <si>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</si>
  <si>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</si>
  <si>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</si>
  <si>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</si>
  <si>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</si>
  <si>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</si>
  <si>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</si>
  <si>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</si>
  <si>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</si>
  <si>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</si>
  <si>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</si>
  <si>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</si>
  <si>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</si>
  <si>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</si>
  <si>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</si>
  <si>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</si>
  <si>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</si>
  <si>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</si>
  <si>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</si>
  <si>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</si>
  <si>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</si>
  <si>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</si>
  <si>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</si>
  <si>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</si>
  <si>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</si>
  <si>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</si>
  <si>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</si>
  <si>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</si>
  <si>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</si>
  <si>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</si>
  <si>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</si>
  <si>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</si>
  <si>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</si>
  <si>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</si>
  <si>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</si>
  <si>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</si>
  <si>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</si>
  <si>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</si>
  <si>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</si>
  <si>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</si>
  <si>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</si>
  <si>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</si>
  <si>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</si>
  <si>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</si>
  <si>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</si>
  <si>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</si>
  <si>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</si>
  <si>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</si>
  <si>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</si>
  <si>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</si>
  <si>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</si>
  <si>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</si>
  <si>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</si>
  <si>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</si>
  <si>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</si>
  <si>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</si>
  <si>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</si>
  <si>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</si>
  <si>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</si>
  <si>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</si>
  <si>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</si>
  <si>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</si>
  <si>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</si>
  <si>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</si>
  <si>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</si>
  <si>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</si>
  <si>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</si>
  <si>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</si>
  <si>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</si>
  <si>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</si>
  <si>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</si>
  <si>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</si>
  <si>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</si>
  <si>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</si>
  <si>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</si>
  <si>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</si>
  <si>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</si>
  <si>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</si>
  <si>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</si>
  <si>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</si>
  <si>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</si>
  <si>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</si>
  <si>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</si>
  <si>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</si>
  <si>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</si>
  <si>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</si>
  <si>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</si>
  <si>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</si>
  <si>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</si>
  <si>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</si>
  <si>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</si>
  <si>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</si>
  <si>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</si>
  <si>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</si>
  <si>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</si>
  <si>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</si>
  <si>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</si>
  <si>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</si>
  <si>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</si>
  <si>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</si>
  <si>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</si>
  <si>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</si>
  <si>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</si>
  <si>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</si>
  <si>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</si>
  <si>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</si>
  <si>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</si>
  <si>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</si>
  <si>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</si>
  <si>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</si>
  <si>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</si>
  <si>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</si>
  <si>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</si>
  <si>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</si>
  <si>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</si>
  <si>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</si>
  <si>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</si>
  <si>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</si>
  <si>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</si>
  <si>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</si>
  <si>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</si>
  <si>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</si>
  <si>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</si>
  <si>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</si>
  <si>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</si>
  <si>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</si>
  <si>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</si>
  <si>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</si>
  <si>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</si>
  <si>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</si>
  <si>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</si>
  <si>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</si>
  <si>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</si>
  <si>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</si>
  <si>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</si>
  <si>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</si>
  <si>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</si>
  <si>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</si>
  <si>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</si>
  <si>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</si>
  <si>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</si>
  <si>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</si>
  <si>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</si>
  <si>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</si>
  <si>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</si>
  <si>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</si>
  <si>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</si>
  <si>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</si>
  <si>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</si>
  <si>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</si>
  <si>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</si>
  <si>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</si>
  <si>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</si>
  <si>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</si>
  <si>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</si>
  <si>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</si>
  <si>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</si>
  <si>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</si>
  <si>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</si>
  <si>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</si>
  <si>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</si>
  <si>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</si>
  <si>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</si>
  <si>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</si>
  <si>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</si>
  <si>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</si>
  <si>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</si>
  <si>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</si>
  <si>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</si>
  <si>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</si>
  <si>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</si>
  <si>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</si>
  <si>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</si>
  <si>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</si>
  <si>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</si>
  <si>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</si>
  <si>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</si>
  <si>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</si>
  <si>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</si>
  <si>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</si>
  <si>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</si>
  <si>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</si>
  <si>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</si>
  <si>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</si>
  <si>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</si>
  <si>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</si>
  <si>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</si>
  <si>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</si>
  <si>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</si>
  <si>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</si>
  <si>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</si>
  <si>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</si>
  <si>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</si>
  <si>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</si>
  <si>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</si>
  <si>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</si>
  <si>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</si>
  <si>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</si>
  <si>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</si>
  <si>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</si>
  <si>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</si>
  <si>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</si>
  <si>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</si>
  <si>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</si>
  <si>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</si>
  <si>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</si>
  <si>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</si>
  <si>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</si>
  <si>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</si>
  <si>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</si>
  <si>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</si>
  <si>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</si>
  <si>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</si>
  <si>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</si>
  <si>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</si>
  <si>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</si>
  <si>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</si>
  <si>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</si>
  <si>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</si>
  <si>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</si>
  <si>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</si>
  <si>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</si>
  <si>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</si>
  <si>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</si>
  <si>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</si>
  <si>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</si>
  <si>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</si>
  <si>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</si>
  <si>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</si>
  <si>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</si>
  <si>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</si>
  <si>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</si>
  <si>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</si>
  <si>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</si>
  <si>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</si>
  <si>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</si>
  <si>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</si>
  <si>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</si>
  <si>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</si>
  <si>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</si>
  <si>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</si>
  <si>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</si>
  <si>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</si>
  <si>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</si>
  <si>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</si>
  <si>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</si>
  <si>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</si>
  <si>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</si>
  <si>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</si>
  <si>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</si>
  <si>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</si>
  <si>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</si>
  <si>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</si>
  <si>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</si>
  <si>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</si>
  <si>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</si>
  <si>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</si>
  <si>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</si>
  <si>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</si>
  <si>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</si>
  <si>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</si>
  <si>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</si>
  <si>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</si>
  <si>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</si>
  <si>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</si>
  <si>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</si>
  <si>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</si>
  <si>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</si>
  <si>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</si>
  <si>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</si>
  <si>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</si>
  <si>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</si>
  <si>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</si>
  <si>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</si>
  <si>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</si>
  <si>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</si>
  <si>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</si>
  <si>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</si>
  <si>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</si>
  <si>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</si>
  <si>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</si>
  <si>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</si>
  <si>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</si>
  <si>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</si>
  <si>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</si>
  <si>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</si>
  <si>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</si>
  <si>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</si>
  <si>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</si>
  <si>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</si>
  <si>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</si>
  <si>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</si>
  <si>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</si>
  <si>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</si>
  <si>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</si>
  <si>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</si>
  <si>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</si>
  <si>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</si>
  <si>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</si>
  <si>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</si>
  <si>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</si>
  <si>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</si>
  <si>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</si>
  <si>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</si>
  <si>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</si>
  <si>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</si>
  <si>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</si>
  <si>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</si>
  <si>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</si>
  <si>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</si>
  <si>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</si>
  <si>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</si>
  <si>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</si>
  <si>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</si>
  <si>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</si>
  <si>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</si>
  <si>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</si>
  <si>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</si>
  <si>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</si>
  <si>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</si>
  <si>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</si>
  <si>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</si>
  <si>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</si>
  <si>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</si>
  <si>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</si>
  <si>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</si>
  <si>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</si>
  <si>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</si>
  <si>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</si>
  <si>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</si>
  <si>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</si>
  <si>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</si>
  <si>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</si>
  <si>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</si>
  <si>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</si>
  <si>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</si>
  <si>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</si>
  <si>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</si>
  <si>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</si>
  <si>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</si>
  <si>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</si>
  <si>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</si>
  <si>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</si>
  <si>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</si>
  <si>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</si>
  <si>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</si>
  <si>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</si>
  <si>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</si>
  <si>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</si>
  <si>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</si>
  <si>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</si>
  <si>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</si>
  <si>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</si>
  <si>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</si>
  <si>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</si>
  <si>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</si>
  <si>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</si>
  <si>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</si>
  <si>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</si>
  <si>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</si>
  <si>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</si>
  <si>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</si>
  <si>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</si>
  <si>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</si>
  <si>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</si>
  <si>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</si>
  <si>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</si>
  <si>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</si>
  <si>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</si>
  <si>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</si>
  <si>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</si>
  <si>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</si>
  <si>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</si>
  <si>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</si>
  <si>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</si>
  <si>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</si>
  <si>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</si>
  <si>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</si>
  <si>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</si>
  <si>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</si>
  <si>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</si>
  <si>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</si>
  <si>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</si>
  <si>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</si>
  <si>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</si>
  <si>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</si>
  <si>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</si>
  <si>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</si>
  <si>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</si>
  <si>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</si>
  <si>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</si>
  <si>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</si>
  <si>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</si>
  <si>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</si>
  <si>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</si>
  <si>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</si>
  <si>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</si>
  <si>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</si>
  <si>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</si>
  <si>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</si>
  <si>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</si>
  <si>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</si>
  <si>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</si>
  <si>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</si>
  <si>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</si>
  <si>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</si>
  <si>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</si>
  <si>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</si>
  <si>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</si>
  <si>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</si>
  <si>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</si>
  <si>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</si>
  <si>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</si>
  <si>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</si>
  <si>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</si>
  <si>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</si>
  <si>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</si>
  <si>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</si>
  <si>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</si>
  <si>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</si>
  <si>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</si>
  <si>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</si>
  <si>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</si>
  <si>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</si>
  <si>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</si>
  <si>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</si>
  <si>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</si>
  <si>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</si>
  <si>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</si>
  <si>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</si>
  <si>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</si>
  <si>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</si>
  <si>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</si>
  <si>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</si>
  <si>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</si>
  <si>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</si>
  <si>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</si>
  <si>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</si>
  <si>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</si>
  <si>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</si>
  <si>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</si>
  <si>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</si>
  <si>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</si>
  <si>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</si>
  <si>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</si>
  <si>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</si>
  <si>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</si>
  <si>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</si>
  <si>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</si>
  <si>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</si>
  <si>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</si>
  <si>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</si>
  <si>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</si>
  <si>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</si>
  <si>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</si>
  <si>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</si>
  <si>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</si>
  <si>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</si>
  <si>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</si>
  <si>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</si>
  <si>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</si>
  <si>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</si>
  <si>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</si>
  <si>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</si>
  <si>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</si>
  <si>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</si>
  <si>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</si>
  <si>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</si>
  <si>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</si>
  <si>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</si>
  <si>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</si>
  <si>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</si>
  <si>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</si>
  <si>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</si>
  <si>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</si>
  <si>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</si>
  <si>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</si>
  <si>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</si>
  <si>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</si>
  <si>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</si>
  <si>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</si>
  <si>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</si>
  <si>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</si>
  <si>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</si>
  <si>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</si>
  <si>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</si>
  <si>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</si>
  <si>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</si>
  <si>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</si>
  <si>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</si>
  <si>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</si>
  <si>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</si>
  <si>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</si>
  <si>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</si>
  <si>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</si>
  <si>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</si>
  <si>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</si>
  <si>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</si>
  <si>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</si>
  <si>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</si>
  <si>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</si>
  <si>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</si>
  <si>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</si>
  <si>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</si>
  <si>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</si>
  <si>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</si>
  <si>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</si>
  <si>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</si>
  <si>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</si>
  <si>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</si>
  <si>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</si>
  <si>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</si>
  <si>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</si>
  <si>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</si>
  <si>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</si>
  <si>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</si>
  <si>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</si>
  <si>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</si>
  <si>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</si>
  <si>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</si>
  <si>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</si>
  <si>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</si>
  <si>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</si>
  <si>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</si>
  <si>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</si>
  <si>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</si>
  <si>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</si>
  <si>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</si>
  <si>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</si>
  <si>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</si>
  <si>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</si>
  <si>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</si>
  <si>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</si>
  <si>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</si>
  <si>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</si>
  <si>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</si>
  <si>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</si>
  <si>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</si>
  <si>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</si>
  <si>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</si>
  <si>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</si>
  <si>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</si>
  <si>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</si>
  <si>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</si>
  <si>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</si>
  <si>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</si>
  <si>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</si>
  <si>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</si>
  <si>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</si>
  <si>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</si>
  <si>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</si>
  <si>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</si>
  <si>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</si>
  <si>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</si>
  <si>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</si>
  <si>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</si>
  <si>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</si>
  <si>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</si>
  <si>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</si>
  <si>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</si>
  <si>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</si>
  <si>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</si>
  <si>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</si>
  <si>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</si>
  <si>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</si>
  <si>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</si>
  <si>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</si>
  <si>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</si>
  <si>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</si>
  <si>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</si>
  <si>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</si>
  <si>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</si>
  <si>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</si>
  <si>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</si>
  <si>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</si>
  <si>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</si>
  <si>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</si>
  <si>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</si>
  <si>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</si>
  <si>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</si>
  <si>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</si>
  <si>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</si>
  <si>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</si>
  <si>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</si>
  <si>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</si>
  <si>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</si>
  <si>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</si>
  <si>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</si>
  <si>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</si>
  <si>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</si>
  <si>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</si>
  <si>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</si>
  <si>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</si>
  <si>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</si>
  <si>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</si>
  <si>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</si>
  <si>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</si>
  <si>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</si>
  <si>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</si>
  <si>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</si>
  <si>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</si>
  <si>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</si>
  <si>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</si>
  <si>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</si>
  <si>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</si>
  <si>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</si>
  <si>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</si>
  <si>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</si>
  <si>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</si>
  <si>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</si>
  <si>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</si>
  <si>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</si>
  <si>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</si>
  <si>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</si>
  <si>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</si>
  <si>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</si>
  <si>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</si>
  <si>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</si>
  <si>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</si>
  <si>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</si>
  <si>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</si>
  <si>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</si>
  <si>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</si>
  <si>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</si>
  <si>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</si>
  <si>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</si>
  <si>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</si>
  <si>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</si>
  <si>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</si>
  <si>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</si>
  <si>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</si>
  <si>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</si>
  <si>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</si>
  <si>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</si>
  <si>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</si>
  <si>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</si>
  <si>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</si>
  <si>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</si>
  <si>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</si>
  <si>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</si>
  <si>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</si>
  <si>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</si>
  <si>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</si>
  <si>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</si>
  <si>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</si>
  <si>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</si>
  <si>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</si>
  <si>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</si>
  <si>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</si>
  <si>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</si>
  <si>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</si>
  <si>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</si>
  <si>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</si>
  <si>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</si>
  <si>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</si>
  <si>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</si>
  <si>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</si>
  <si>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</si>
  <si>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</si>
  <si>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</si>
  <si>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</si>
  <si>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</si>
  <si>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</si>
  <si>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</si>
  <si>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</si>
  <si>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</si>
  <si>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</si>
  <si>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</si>
  <si>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</si>
  <si>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</si>
  <si>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</si>
  <si>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</si>
  <si>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</si>
  <si>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</si>
  <si>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</si>
  <si>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</si>
  <si>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</si>
  <si>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</si>
  <si>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</si>
  <si>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</si>
  <si>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</si>
  <si>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</si>
  <si>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</si>
  <si>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</si>
  <si>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</si>
  <si>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</si>
  <si>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</si>
  <si>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</si>
  <si>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</si>
  <si>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</si>
  <si>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</si>
  <si>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</si>
  <si>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</si>
  <si>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</si>
  <si>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</si>
  <si>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</si>
  <si>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</si>
  <si>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</si>
  <si>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</si>
  <si>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</si>
  <si>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</si>
  <si>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</si>
  <si>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</si>
  <si>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</si>
  <si>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</si>
  <si>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</si>
  <si>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</si>
  <si>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</si>
  <si>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</si>
  <si>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</si>
  <si>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</si>
  <si>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</si>
  <si>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</si>
  <si>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</si>
  <si>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</si>
  <si>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</si>
  <si>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</si>
  <si>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</si>
  <si>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</si>
  <si>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</si>
  <si>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</si>
  <si>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</si>
  <si>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</si>
  <si>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</si>
  <si>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</si>
  <si>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</si>
  <si>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</si>
  <si>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</si>
  <si>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</si>
  <si>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</si>
  <si>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</si>
  <si>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</si>
  <si>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</si>
  <si>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</si>
  <si>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</si>
  <si>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</si>
  <si>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</si>
  <si>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</si>
  <si>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</si>
  <si>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</si>
  <si>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</si>
  <si>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</si>
  <si>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</si>
  <si>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</si>
  <si>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</si>
  <si>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</si>
  <si>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</si>
  <si>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</si>
  <si>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</si>
  <si>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</si>
  <si>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</si>
  <si>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</si>
  <si>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</si>
  <si>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</si>
  <si>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</si>
  <si>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</si>
  <si>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</si>
  <si>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</si>
  <si>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</si>
  <si>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</si>
  <si>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</si>
  <si>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</si>
  <si>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</si>
  <si>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</si>
  <si>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</si>
  <si>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</si>
  <si>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</si>
  <si>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</si>
  <si>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</si>
  <si>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</si>
  <si>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</si>
  <si>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</si>
  <si>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</si>
  <si>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</si>
  <si>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</si>
  <si>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</si>
  <si>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</si>
  <si>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</si>
  <si>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</si>
  <si>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</si>
  <si>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</si>
  <si>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</si>
  <si>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</si>
  <si>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</si>
  <si>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</si>
  <si>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</si>
  <si>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</si>
  <si>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</si>
  <si>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</si>
  <si>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</si>
  <si>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</si>
  <si>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</si>
  <si>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</si>
  <si>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</si>
  <si>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</si>
  <si>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</si>
  <si>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</si>
  <si>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</si>
  <si>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</si>
  <si>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</si>
  <si>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</si>
  <si>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</si>
  <si>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</si>
  <si>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</si>
  <si>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</si>
  <si>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</si>
  <si>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</si>
  <si>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</si>
  <si>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</si>
  <si>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</si>
  <si>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</si>
  <si>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</si>
  <si>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</si>
  <si>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</si>
  <si>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</si>
  <si>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</si>
  <si>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</si>
  <si>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</si>
  <si>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</si>
  <si>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</si>
  <si>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</si>
  <si>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</si>
  <si>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</si>
  <si>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</si>
  <si>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</si>
  <si>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</si>
  <si>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</si>
  <si>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</si>
  <si>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</si>
  <si>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</si>
  <si>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</si>
  <si>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</si>
  <si>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</si>
  <si>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</si>
  <si>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</si>
  <si>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</si>
  <si>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</si>
  <si>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</si>
  <si>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</si>
  <si>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</si>
  <si>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</si>
  <si>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</si>
  <si>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</si>
  <si>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</si>
  <si>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</si>
  <si>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</si>
  <si>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</si>
  <si>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</si>
  <si>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</si>
  <si>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</si>
  <si>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</si>
  <si>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</si>
  <si>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</si>
  <si>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</si>
  <si>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</si>
  <si>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</si>
  <si>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</si>
  <si>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</si>
  <si>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</si>
  <si>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</si>
  <si>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</si>
  <si>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</si>
  <si>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</si>
  <si>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</si>
  <si>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</si>
  <si>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</si>
  <si>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</si>
  <si>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</si>
  <si>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</si>
  <si>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</si>
  <si>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</si>
  <si>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</si>
  <si>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</si>
  <si>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</si>
  <si>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</si>
  <si>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</si>
  <si>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</si>
  <si>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</si>
  <si>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</si>
  <si>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</si>
  <si>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</si>
  <si>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</si>
  <si>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</si>
  <si>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</si>
  <si>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</si>
  <si>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</si>
  <si>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</si>
  <si>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</si>
  <si>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</si>
  <si>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</si>
  <si>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</si>
  <si>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</si>
  <si>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</si>
  <si>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</si>
  <si>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</si>
  <si>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</si>
  <si>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</si>
  <si>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</si>
  <si>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</si>
  <si>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</si>
  <si>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</si>
  <si>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</si>
  <si>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</si>
  <si>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</si>
  <si>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</si>
  <si>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</si>
  <si>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</si>
  <si>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</si>
  <si>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</si>
  <si>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</si>
  <si>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</si>
  <si>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</si>
  <si>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</si>
  <si>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</si>
  <si>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</si>
  <si>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</si>
  <si>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</si>
  <si>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</si>
  <si>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</si>
  <si>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</si>
  <si>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</si>
  <si>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</si>
  <si>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</si>
  <si>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</si>
  <si>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</si>
  <si>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</si>
  <si>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</si>
  <si>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</si>
  <si>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</si>
  <si>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</si>
  <si>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</si>
  <si>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</si>
  <si>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</si>
  <si>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</si>
  <si>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</si>
  <si>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</si>
  <si>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</si>
  <si>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</si>
  <si>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</si>
  <si>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</si>
  <si>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</si>
  <si>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</si>
  <si>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</si>
  <si>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</si>
  <si>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</si>
  <si>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</si>
  <si>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</si>
  <si>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</si>
  <si>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</si>
  <si>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</si>
  <si>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</si>
  <si>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</si>
  <si>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</si>
  <si>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</si>
  <si>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</si>
  <si>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</si>
  <si>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</si>
  <si>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</si>
  <si>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</si>
  <si>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</si>
  <si>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</si>
  <si>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</si>
  <si>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</si>
  <si>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</si>
  <si>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</si>
  <si>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</si>
  <si>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</si>
  <si>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</si>
  <si>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</si>
  <si>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</si>
  <si>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</si>
  <si>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</si>
  <si>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</si>
  <si>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</si>
  <si>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</si>
  <si>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</si>
  <si>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</si>
  <si>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</si>
  <si>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</si>
  <si>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</si>
  <si>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</si>
  <si>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</si>
  <si>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</si>
  <si>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</si>
  <si>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</si>
  <si>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</si>
  <si>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</si>
  <si>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</si>
  <si>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</si>
  <si>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</si>
  <si>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</si>
  <si>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</si>
  <si>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</si>
  <si>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</si>
  <si>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</si>
  <si>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</si>
  <si>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</si>
  <si>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</si>
  <si>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</si>
  <si>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</si>
  <si>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</si>
  <si>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</si>
  <si>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</si>
  <si>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</si>
  <si>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</si>
  <si>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</si>
  <si>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</si>
  <si>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</si>
  <si>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</si>
  <si>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</si>
  <si>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</si>
  <si>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</si>
  <si>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</si>
  <si>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</si>
  <si>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</si>
  <si>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</si>
  <si>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</si>
  <si>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</si>
  <si>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</si>
  <si>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</si>
  <si>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</si>
  <si>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</si>
  <si>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</si>
  <si>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</si>
  <si>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</si>
  <si>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</si>
  <si>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</si>
  <si>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</si>
  <si>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</si>
  <si>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</si>
  <si>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</si>
  <si>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</si>
  <si>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</si>
  <si>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</si>
  <si>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</si>
  <si>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</si>
  <si>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</si>
  <si>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</si>
  <si>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</si>
  <si>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</si>
  <si>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</si>
  <si>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</si>
  <si>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</si>
  <si>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</si>
  <si>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</si>
  <si>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</si>
  <si>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</si>
  <si>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</si>
  <si>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</si>
  <si>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</si>
  <si>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</si>
  <si>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</si>
  <si>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</si>
  <si>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</si>
  <si>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</si>
  <si>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</si>
  <si>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</si>
  <si>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</si>
  <si>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</si>
  <si>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</si>
  <si>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</si>
  <si>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</si>
  <si>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</si>
  <si>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</si>
  <si>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</si>
  <si>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</si>
  <si>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</si>
  <si>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</si>
  <si>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</si>
  <si>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</si>
  <si>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</si>
  <si>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</si>
  <si>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</si>
  <si>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</si>
  <si>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</si>
  <si>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</si>
  <si>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</si>
  <si>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</si>
  <si>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</si>
  <si>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</si>
  <si>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</si>
  <si>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</si>
  <si>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</si>
  <si>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</si>
  <si>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</si>
  <si>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</si>
  <si>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</si>
  <si>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</si>
  <si>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</si>
  <si>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</si>
  <si>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</si>
  <si>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</si>
  <si>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</si>
  <si>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</si>
  <si>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</si>
  <si>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</si>
  <si>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</si>
  <si>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</si>
  <si>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</si>
  <si>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</si>
  <si>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</si>
  <si>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</si>
  <si>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</si>
  <si>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</si>
  <si>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</si>
  <si>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</si>
  <si>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</si>
  <si>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</si>
  <si>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</si>
  <si>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</si>
  <si>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</si>
  <si>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</si>
  <si>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</si>
  <si>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</si>
  <si>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</si>
  <si>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</si>
  <si>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</si>
  <si>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</si>
  <si>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</si>
  <si>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</si>
  <si>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</si>
  <si>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</si>
  <si>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</si>
  <si>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</si>
  <si>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</si>
  <si>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</si>
  <si>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</si>
  <si>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</si>
  <si>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</si>
  <si>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</si>
  <si>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</si>
  <si>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</si>
  <si>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</si>
  <si>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</si>
  <si>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</si>
  <si>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</si>
  <si>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</si>
  <si>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</si>
  <si>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</si>
  <si>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</si>
  <si>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</si>
  <si>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</si>
  <si>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</si>
  <si>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</si>
  <si>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</si>
  <si>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</si>
  <si>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</si>
  <si>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</si>
  <si>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</si>
  <si>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</si>
  <si>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</si>
  <si>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</si>
  <si>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</si>
  <si>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</si>
  <si>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</si>
  <si>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</si>
  <si>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</si>
  <si>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</si>
  <si>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</si>
  <si>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</si>
  <si>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</si>
  <si>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</si>
  <si>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</si>
  <si>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</si>
  <si>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</si>
  <si>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</si>
  <si>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</si>
  <si>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</si>
  <si>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</si>
  <si>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</si>
  <si>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</si>
  <si>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</si>
  <si>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</si>
  <si>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</si>
  <si>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</si>
  <si>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</si>
  <si>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</si>
  <si>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</si>
  <si>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</si>
  <si>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</si>
  <si>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</si>
  <si>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</si>
  <si>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</si>
  <si>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</si>
  <si>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</si>
  <si>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</si>
  <si>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</si>
  <si>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</si>
  <si>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</si>
  <si>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</si>
  <si>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</si>
  <si>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</si>
  <si>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</si>
  <si>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</si>
  <si>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</si>
  <si>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</si>
  <si>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</si>
  <si>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</si>
  <si>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</si>
  <si>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</si>
  <si>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</si>
  <si>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</si>
  <si>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</si>
  <si>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</si>
  <si>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</si>
  <si>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</si>
  <si>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</si>
  <si>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</si>
  <si>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</si>
  <si>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</si>
  <si>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</si>
  <si>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</si>
  <si>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</si>
  <si>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</si>
  <si>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</si>
  <si>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</si>
  <si>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</si>
  <si>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</si>
  <si>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</si>
  <si>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</si>
  <si>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</si>
  <si>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</si>
  <si>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</si>
  <si>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</si>
  <si>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</si>
  <si>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</si>
  <si>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</si>
  <si>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</si>
  <si>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</si>
  <si>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</si>
  <si>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</si>
  <si>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</si>
  <si>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</si>
  <si>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</si>
  <si>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</si>
  <si>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</si>
  <si>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</si>
  <si>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</si>
  <si>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</si>
  <si>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</si>
  <si>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</si>
  <si>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</si>
  <si>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</si>
  <si>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</si>
  <si>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</si>
  <si>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</si>
  <si>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</si>
  <si>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</si>
  <si>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</si>
  <si>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</si>
  <si>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</si>
  <si>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</si>
  <si>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</si>
  <si>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</si>
  <si>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</si>
  <si>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</si>
  <si>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</si>
  <si>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</si>
  <si>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</si>
  <si>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</si>
  <si>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</si>
  <si>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</si>
  <si>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</si>
  <si>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</si>
  <si>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</si>
  <si>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</si>
  <si>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</si>
  <si>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</si>
  <si>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</si>
  <si>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</si>
  <si>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</si>
  <si>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</si>
  <si>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</si>
  <si>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</si>
  <si>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</si>
  <si>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</si>
  <si>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</si>
  <si>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</si>
  <si>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</si>
  <si>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</si>
  <si>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</si>
  <si>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</si>
  <si>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</si>
  <si>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</si>
  <si>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</si>
  <si>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</si>
  <si>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</si>
  <si>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</si>
  <si>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</si>
  <si>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</si>
  <si>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</si>
  <si>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</si>
  <si>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</si>
  <si>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</si>
  <si>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</si>
  <si>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</si>
  <si>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</si>
  <si>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</si>
  <si>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</si>
  <si>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</si>
  <si>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</si>
  <si>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</si>
  <si>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</si>
  <si>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</si>
  <si>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</si>
  <si>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</si>
  <si>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</si>
  <si>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</si>
  <si>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</si>
  <si>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</si>
  <si>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</si>
  <si>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</si>
  <si>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</si>
  <si>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</si>
  <si>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</si>
  <si>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</si>
  <si>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</si>
  <si>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</si>
  <si>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</si>
  <si>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</si>
  <si>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</si>
  <si>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</si>
  <si>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</si>
  <si>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</si>
  <si>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</si>
  <si>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</si>
  <si>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</si>
  <si>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</si>
  <si>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</si>
  <si>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</si>
  <si>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</si>
  <si>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</si>
  <si>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</si>
  <si>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</si>
  <si>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</si>
  <si>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</si>
  <si>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</si>
  <si>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</si>
  <si>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</si>
  <si>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</si>
  <si>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</si>
  <si>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</si>
  <si>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</si>
  <si>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</si>
  <si>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</si>
  <si>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</si>
  <si>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</si>
  <si>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</si>
  <si>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</si>
  <si>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</si>
  <si>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</si>
  <si>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</si>
  <si>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</si>
  <si>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</si>
  <si>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</si>
  <si>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</si>
  <si>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</si>
  <si>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</si>
  <si>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</si>
  <si>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</si>
  <si>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</si>
  <si>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</si>
  <si>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</si>
  <si>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</si>
  <si>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</si>
  <si>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</si>
  <si>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</si>
  <si>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</si>
  <si>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</si>
  <si>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</si>
  <si>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</si>
  <si>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</si>
  <si>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</si>
  <si>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</si>
  <si>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</si>
  <si>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</si>
  <si>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</si>
  <si>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</si>
  <si>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</si>
  <si>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</si>
  <si>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</si>
  <si>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</si>
  <si>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</si>
  <si>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</si>
  <si>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</si>
  <si>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</si>
  <si>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</si>
  <si>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</si>
  <si>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</si>
  <si>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</si>
  <si>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</si>
  <si>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</si>
  <si>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</si>
  <si>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</si>
  <si>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</si>
  <si>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</si>
  <si>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</si>
  <si>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</si>
  <si>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</si>
  <si>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</si>
  <si>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</si>
  <si>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</si>
  <si>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</si>
  <si>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</si>
  <si>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</si>
  <si>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</si>
  <si>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</si>
  <si>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</si>
  <si>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</si>
  <si>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</si>
  <si>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</si>
  <si>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</si>
  <si>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</si>
  <si>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</si>
  <si>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</si>
  <si>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</si>
  <si>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</si>
  <si>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</si>
  <si>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</si>
  <si>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</si>
  <si>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</si>
  <si>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</si>
  <si>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</si>
  <si>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</si>
  <si>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</si>
  <si>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</si>
  <si>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</si>
  <si>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</si>
  <si>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</si>
  <si>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</si>
  <si>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</si>
  <si>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</si>
  <si>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</si>
  <si>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</si>
  <si>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</si>
  <si>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</si>
  <si>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</si>
  <si>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</si>
  <si>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</si>
  <si>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</si>
  <si>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</si>
  <si>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</si>
  <si>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</si>
  <si>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</si>
  <si>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</si>
  <si>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</si>
  <si>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</si>
  <si>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</si>
  <si>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</si>
  <si>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</si>
  <si>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</si>
  <si>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</si>
  <si>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</si>
  <si>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</si>
  <si>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</si>
  <si>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</si>
  <si>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</si>
  <si>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</si>
  <si>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</si>
  <si>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</si>
  <si>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</si>
  <si>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</si>
  <si>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</si>
  <si>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</si>
  <si>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</si>
  <si>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</si>
  <si>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</si>
  <si>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</si>
  <si>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</si>
  <si>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</si>
  <si>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</si>
  <si>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</si>
  <si>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</si>
  <si>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</si>
  <si>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</si>
  <si>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</si>
  <si>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</si>
  <si>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</si>
  <si>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</si>
  <si>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</si>
  <si>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</si>
  <si>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</si>
  <si>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</si>
  <si>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</si>
  <si>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</si>
  <si>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</si>
  <si>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</si>
  <si>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</si>
  <si>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</si>
  <si>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</si>
  <si>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</si>
  <si>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</si>
  <si>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</si>
  <si>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</si>
  <si>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</si>
  <si>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</si>
  <si>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</si>
  <si>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</si>
  <si>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</si>
  <si>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</si>
  <si>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</si>
  <si>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</si>
  <si>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</si>
  <si>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</si>
  <si>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</si>
  <si>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</si>
  <si>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</si>
  <si>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</si>
  <si>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</si>
  <si>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</si>
  <si>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</si>
  <si>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</si>
  <si>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</si>
  <si>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</si>
  <si>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</si>
  <si>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</si>
  <si>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</si>
  <si>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</si>
  <si>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</si>
  <si>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</si>
  <si>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</si>
  <si>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</si>
  <si>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</si>
  <si>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</si>
  <si>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</si>
  <si>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</si>
  <si>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</si>
  <si>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</si>
  <si>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</si>
  <si>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</si>
  <si>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</si>
  <si>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</si>
  <si>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</si>
  <si>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</si>
  <si>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</si>
  <si>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</si>
  <si>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</si>
  <si>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</si>
  <si>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</si>
  <si>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</si>
  <si>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</si>
  <si>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</si>
  <si>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</si>
  <si>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</si>
  <si>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</si>
  <si>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</si>
  <si>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</si>
  <si>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</si>
  <si>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</si>
  <si>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</si>
  <si>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</si>
  <si>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</si>
  <si>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</si>
  <si>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</si>
  <si>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</si>
  <si>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</si>
  <si>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</si>
  <si>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</si>
  <si>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</si>
  <si>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</si>
  <si>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</si>
  <si>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</si>
  <si>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</si>
  <si>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</si>
  <si>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</si>
  <si>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</si>
  <si>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</si>
  <si>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</si>
  <si>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</si>
  <si>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</si>
  <si>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</si>
  <si>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</si>
  <si>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</si>
  <si>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</si>
  <si>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</si>
  <si>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</si>
  <si>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</si>
  <si>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</si>
  <si>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</si>
  <si>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</si>
  <si>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</si>
  <si>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</si>
  <si>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</si>
  <si>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</si>
  <si>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</si>
  <si>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</si>
  <si>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</si>
  <si>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</si>
  <si>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</si>
  <si>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</si>
  <si>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</si>
  <si>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</si>
  <si>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</si>
  <si>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</si>
  <si>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</si>
  <si>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</si>
  <si>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</si>
  <si>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</si>
  <si>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</si>
  <si>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</si>
  <si>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</si>
  <si>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</si>
  <si>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</si>
  <si>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</si>
  <si>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</si>
  <si>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</si>
  <si>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</si>
  <si>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</si>
  <si>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</si>
  <si>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</si>
  <si>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</si>
  <si>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</si>
  <si>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</si>
  <si>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</si>
  <si>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</si>
  <si>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</si>
  <si>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</si>
  <si>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</si>
  <si>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</si>
  <si>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</si>
  <si>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</si>
  <si>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</si>
  <si>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</si>
  <si>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</si>
  <si>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</si>
  <si>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</si>
  <si>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</si>
  <si>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</si>
  <si>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</si>
  <si>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</si>
  <si>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</si>
  <si>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</si>
  <si>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</si>
  <si>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</si>
  <si>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</si>
  <si>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</si>
  <si>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</si>
  <si>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</si>
  <si>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</si>
  <si>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</si>
  <si>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</si>
  <si>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</si>
  <si>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</si>
  <si>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</si>
  <si>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</si>
  <si>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</si>
  <si>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</si>
  <si>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</si>
  <si>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</si>
  <si>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</si>
  <si>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</si>
  <si>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</si>
  <si>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</si>
  <si>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</si>
  <si>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</si>
  <si>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</si>
  <si>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</si>
  <si>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</si>
  <si>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</si>
  <si>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</si>
  <si>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</si>
  <si>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</si>
  <si>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</si>
  <si>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</si>
  <si>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</si>
  <si>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</si>
  <si>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</si>
  <si>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</si>
  <si>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</si>
  <si>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</si>
  <si>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</si>
  <si>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</si>
  <si>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</si>
  <si>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</si>
  <si>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</si>
  <si>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</si>
  <si>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</si>
  <si>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</si>
  <si>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</si>
  <si>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</si>
  <si>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</si>
  <si>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</si>
  <si>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</si>
  <si>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</si>
  <si>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</si>
  <si>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</si>
  <si>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</si>
  <si>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</si>
  <si>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</si>
  <si>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</si>
  <si>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</si>
  <si>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</si>
  <si>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</si>
  <si>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</si>
  <si>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</si>
  <si>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</si>
  <si>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</si>
  <si>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</si>
  <si>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</si>
  <si>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</si>
  <si>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</si>
  <si>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</si>
  <si>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</si>
  <si>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</si>
  <si>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</si>
  <si>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</si>
  <si>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</si>
  <si>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</si>
  <si>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</si>
  <si>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</si>
  <si>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</si>
  <si>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</si>
  <si>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</si>
  <si>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</si>
  <si>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</si>
  <si>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</si>
  <si>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</si>
  <si>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</si>
  <si>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</si>
  <si>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</si>
  <si>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</si>
  <si>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</si>
  <si>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</si>
  <si>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</si>
  <si>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</si>
  <si>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</si>
  <si>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</si>
  <si>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</si>
  <si>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</si>
  <si>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</si>
  <si>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</si>
  <si>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</si>
  <si>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</si>
  <si>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</si>
  <si>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</si>
  <si>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</si>
  <si>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</si>
  <si>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</si>
  <si>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</si>
  <si>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</si>
  <si>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</si>
  <si>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</si>
  <si>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</si>
  <si>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</si>
  <si>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</si>
  <si>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</si>
  <si>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</si>
  <si>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</si>
  <si>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</si>
  <si>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</si>
  <si>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</si>
  <si>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</si>
  <si>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</si>
  <si>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</si>
  <si>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</si>
  <si>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</si>
  <si>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</si>
  <si>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</si>
  <si>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</si>
  <si>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</si>
  <si>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</si>
  <si>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</si>
  <si>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</si>
  <si>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</si>
  <si>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</si>
  <si>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</si>
  <si>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</si>
  <si>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</si>
  <si>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</si>
  <si>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</si>
  <si>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</si>
  <si>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</si>
  <si>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</si>
  <si>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</si>
  <si>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</si>
  <si>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</si>
  <si>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</si>
  <si>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</si>
  <si>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</si>
  <si>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</si>
  <si>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</si>
  <si>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</si>
  <si>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</si>
  <si>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</si>
  <si>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</si>
  <si>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</si>
  <si>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</si>
  <si>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</si>
  <si>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</si>
  <si>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</si>
  <si>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</si>
  <si>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</si>
  <si>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</si>
  <si>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</si>
  <si>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</si>
  <si>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</si>
  <si>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</si>
  <si>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</si>
  <si>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</si>
  <si>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</si>
  <si>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</si>
  <si>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</si>
  <si>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</si>
  <si>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</si>
  <si>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</si>
  <si>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</si>
  <si>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</si>
  <si>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</si>
  <si>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</si>
  <si>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</si>
  <si>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</si>
  <si>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</si>
  <si>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</si>
  <si>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</si>
  <si>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</si>
  <si>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</si>
  <si>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</si>
  <si>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</si>
  <si>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</si>
  <si>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</si>
  <si>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</si>
  <si>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</si>
  <si>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</si>
  <si>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</si>
  <si>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</si>
  <si>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</si>
  <si>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</si>
  <si>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</si>
  <si>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</si>
  <si>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</si>
  <si>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</si>
  <si>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</si>
  <si>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</si>
  <si>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</si>
  <si>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</si>
  <si>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</si>
  <si>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</si>
  <si>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</si>
  <si>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</si>
  <si>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</si>
  <si>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</si>
  <si>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</si>
  <si>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</si>
  <si>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</si>
  <si>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</si>
  <si>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</si>
  <si>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</si>
  <si>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</si>
  <si>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</si>
  <si>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</si>
  <si>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</si>
  <si>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</si>
  <si>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</si>
  <si>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</si>
  <si>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</si>
  <si>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</si>
  <si>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</si>
  <si>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</si>
  <si>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</si>
  <si>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</si>
  <si>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</si>
  <si>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</si>
  <si>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</si>
  <si>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</si>
  <si>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</si>
  <si>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</si>
  <si>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</si>
  <si>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</si>
  <si>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</si>
  <si>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</si>
  <si>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</si>
  <si>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</si>
  <si>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</si>
  <si>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</si>
  <si>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</si>
  <si>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</si>
  <si>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</si>
  <si>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</si>
  <si>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</si>
  <si>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</si>
  <si>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</si>
  <si>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</si>
  <si>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</si>
  <si>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</si>
  <si>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</si>
  <si>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</si>
  <si>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</si>
  <si>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</si>
  <si>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</si>
  <si>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</si>
  <si>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</si>
  <si>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</si>
  <si>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</si>
  <si>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</si>
  <si>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</si>
  <si>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</si>
  <si>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</si>
  <si>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</si>
  <si>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</si>
  <si>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</si>
  <si>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</si>
  <si>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</si>
  <si>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</si>
  <si>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</si>
  <si>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</si>
  <si>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</si>
  <si>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</si>
  <si>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</si>
  <si>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</si>
  <si>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</si>
  <si>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</si>
  <si>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</si>
  <si>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</si>
  <si>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</si>
  <si>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</si>
  <si>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</si>
  <si>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</si>
  <si>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</si>
  <si>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</si>
  <si>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</si>
  <si>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</si>
  <si>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</si>
  <si>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</si>
  <si>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</si>
  <si>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</si>
  <si>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</si>
  <si>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</si>
  <si>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</si>
  <si>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</si>
  <si>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</si>
  <si>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</si>
  <si>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</si>
  <si>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</si>
  <si>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</si>
  <si>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</si>
  <si>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</si>
  <si>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</si>
  <si>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</si>
  <si>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</si>
  <si>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</si>
  <si>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</si>
  <si>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</si>
  <si>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</si>
  <si>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</si>
  <si>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</si>
  <si>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</si>
  <si>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</si>
  <si>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</si>
  <si>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</si>
  <si>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</si>
  <si>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</si>
  <si>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</si>
  <si>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</si>
  <si>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</si>
  <si>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</si>
  <si>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</si>
  <si>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</si>
  <si>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</si>
  <si>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</si>
  <si>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</si>
  <si>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</si>
  <si>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</si>
  <si>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</si>
  <si>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</si>
  <si>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</si>
  <si>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</si>
  <si>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</si>
  <si>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</si>
  <si>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</si>
  <si>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</si>
  <si>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</si>
  <si>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</si>
  <si>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</si>
  <si>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</si>
  <si>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</si>
  <si>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</si>
  <si>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</si>
  <si>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</si>
  <si>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</si>
  <si>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</si>
  <si>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</si>
  <si>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</si>
  <si>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</si>
  <si>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</si>
  <si>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</si>
  <si>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</si>
  <si>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</si>
  <si>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</si>
  <si>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</si>
  <si>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</si>
  <si>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</si>
  <si>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</si>
  <si>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</si>
  <si>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</si>
  <si>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</si>
  <si>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</si>
  <si>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</si>
  <si>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</si>
  <si>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</si>
  <si>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</si>
  <si>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</si>
  <si>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</si>
  <si>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</si>
  <si>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</si>
  <si>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</si>
  <si>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</si>
  <si>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</si>
  <si>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</si>
  <si>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</si>
  <si>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</si>
  <si>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</si>
  <si>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</si>
  <si>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</si>
  <si>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</si>
  <si>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</si>
  <si>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</si>
  <si>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</si>
  <si>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</si>
  <si>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</si>
  <si>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</si>
  <si>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</si>
  <si>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</si>
  <si>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</si>
  <si>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</si>
  <si>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</si>
  <si>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</si>
  <si>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</si>
  <si>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</si>
  <si>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</si>
  <si>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</si>
  <si>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</si>
  <si>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</si>
  <si>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</si>
  <si>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</si>
  <si>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</si>
  <si>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</si>
  <si>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</si>
  <si>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</si>
  <si>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</si>
  <si>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</si>
  <si>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</si>
  <si>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</si>
  <si>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</si>
  <si>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</si>
  <si>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</si>
  <si>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</si>
  <si>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</si>
  <si>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</si>
  <si>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</si>
  <si>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</si>
  <si>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</si>
  <si>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</si>
  <si>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</si>
  <si>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</si>
  <si>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</si>
  <si>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</si>
  <si>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</si>
  <si>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</si>
  <si>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</si>
  <si>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</si>
  <si>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</si>
  <si>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</si>
  <si>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</si>
  <si>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</si>
  <si>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</si>
  <si>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</si>
  <si>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</si>
  <si>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</si>
  <si>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</si>
  <si>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</si>
  <si>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</si>
  <si>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</si>
  <si>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</si>
  <si>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</si>
  <si>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</si>
  <si>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</si>
  <si>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</si>
  <si>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</si>
  <si>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</si>
  <si>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</si>
  <si>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</si>
  <si>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</si>
  <si>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</si>
  <si>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</si>
  <si>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</si>
  <si>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</si>
  <si>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</si>
  <si>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</si>
  <si>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</si>
  <si>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</si>
  <si>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</si>
  <si>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</si>
  <si>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</si>
  <si>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</si>
  <si>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</si>
  <si>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</si>
  <si>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</si>
  <si>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</si>
  <si>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</si>
  <si>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</si>
  <si>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</si>
  <si>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</si>
  <si>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</si>
  <si>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</si>
  <si>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</si>
  <si>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</si>
  <si>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</si>
  <si>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</si>
  <si>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</si>
  <si>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</si>
  <si>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</si>
  <si>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</si>
  <si>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</si>
  <si>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</si>
  <si>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</si>
  <si>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</si>
  <si>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</si>
  <si>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</si>
  <si>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</si>
  <si>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</si>
  <si>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</si>
  <si>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</si>
  <si>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</si>
  <si>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</si>
  <si>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</si>
  <si>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</si>
  <si>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</si>
  <si>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</si>
  <si>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</si>
  <si>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</si>
  <si>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</si>
  <si>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</si>
  <si>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</si>
  <si>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</si>
  <si>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</si>
  <si>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</si>
  <si>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</si>
  <si>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</si>
  <si>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</si>
  <si>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</si>
  <si>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</si>
  <si>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</si>
  <si>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</si>
  <si>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</si>
  <si>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</si>
  <si>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</si>
  <si>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</si>
  <si>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</si>
  <si>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</si>
  <si>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</si>
  <si>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</si>
  <si>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</si>
  <si>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</si>
  <si>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</si>
  <si>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</si>
  <si>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</si>
  <si>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</si>
  <si>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</si>
  <si>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</si>
  <si>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</si>
  <si>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</si>
  <si>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</si>
  <si>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</si>
  <si>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</si>
  <si>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</si>
  <si>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</si>
  <si>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</si>
  <si>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</si>
  <si>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</si>
  <si>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</si>
  <si>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</si>
  <si>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</si>
  <si>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</si>
  <si>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</si>
  <si>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</si>
  <si>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</si>
  <si>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</si>
  <si>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</si>
  <si>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</si>
  <si>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</si>
  <si>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</si>
  <si>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</si>
  <si>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</si>
  <si>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</si>
  <si>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</si>
  <si>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</si>
  <si>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</si>
  <si>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</si>
  <si>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</si>
  <si>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</si>
  <si>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</si>
  <si>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</si>
  <si>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</si>
  <si>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</si>
  <si>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</si>
  <si>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</si>
  <si>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</si>
  <si>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</si>
  <si>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</si>
  <si>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</si>
  <si>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</si>
  <si>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</si>
  <si>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</si>
  <si>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</si>
  <si>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</si>
  <si>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</si>
  <si>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</si>
  <si>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</si>
  <si>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</si>
  <si>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</si>
  <si>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</si>
  <si>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</si>
  <si>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</si>
  <si>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</si>
  <si>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</si>
  <si>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</si>
  <si>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</si>
  <si>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</si>
  <si>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</si>
  <si>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</si>
  <si>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</si>
  <si>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</si>
  <si>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</si>
  <si>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</si>
  <si>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</si>
  <si>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</si>
  <si>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</si>
  <si>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</si>
  <si>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</si>
  <si>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</si>
  <si>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</si>
  <si>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</si>
  <si>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</si>
  <si>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</si>
  <si>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</si>
  <si>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</si>
  <si>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</si>
  <si>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</si>
  <si>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</si>
  <si>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</si>
  <si>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</si>
  <si>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</si>
  <si>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</si>
  <si>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</si>
  <si>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</si>
  <si>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</si>
  <si>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</si>
  <si>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</si>
  <si>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</si>
  <si>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</si>
  <si>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</si>
  <si>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</si>
  <si>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</si>
  <si>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</si>
  <si>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</si>
  <si>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</si>
  <si>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</si>
  <si>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</si>
  <si>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</si>
  <si>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</si>
  <si>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</si>
  <si>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</si>
  <si>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</si>
  <si>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</si>
  <si>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</si>
  <si>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</si>
  <si>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</si>
  <si>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</si>
  <si>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</si>
  <si>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</si>
  <si>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</si>
  <si>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</si>
  <si>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</si>
  <si>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</si>
  <si>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JAIRO VELANDIA BARAJAS </t>
  </si>
  <si>
    <t>jairo.yraka@gmail.com</t>
  </si>
  <si>
    <t>6364419</t>
  </si>
  <si>
    <t>Prestar el servicio  de educacion inicial  en el marco de la atencion integral de desarrollo infantil en medio familiar DIMF -, de conformidad con el manual operativo de la modalidad familiar, el lineamiento tecnico para la atencion a la primera infancia y las directices establecidas por el ICBF en armonia con la politica de estado para el desarrollo integral de la primera infancia de cero a siempre.</t>
  </si>
  <si>
    <t xml:space="preserve">INSTITUTO COLOMBIANO DE BIENESTAR FAMILIAR </t>
  </si>
  <si>
    <t>Prestar el servicio de atencion , educacion inicial y el cuidado de los niños y niñas menores de 5 años o hasta su ingreso al grado de transicion y mujeres gestantes y madres en periodo de lactancia con el fin de promover el desarrollo integral de la primera infancia con calidad y conformidad con los lineamientos del manual operativo, directrices, parametros y estandares establecidos por ICBF. En el marco de la estrategia atencion integral a la primera infancia de cero a siempre MODALIDAD FAMILIAR</t>
  </si>
  <si>
    <t>Prestar el servicio de educacion inicial en el marco de la atencion integral en centros de desarrollo infantil en medio familiar-DIMF de conformidad con los manuales operativos de la modalidad familiar.</t>
  </si>
  <si>
    <t>Prestar el servicio de educacion inicial en el marco de la atencion integral en centros de desarrollo infantil en medio familiar CDI Y desarrollo infantil en medio FAMILIAR-DIMF de conformidad con los manuales operativos de las modalidades</t>
  </si>
  <si>
    <t>147-2020</t>
  </si>
  <si>
    <t>129- 2020</t>
  </si>
  <si>
    <t>129-2020</t>
  </si>
  <si>
    <t>Prestar el servicio de educacion inicial en el marco de la atencion integral en centros de desarrollo infantil en medio familiar CDI de conformidad  con los manuales operativos de las modalidades</t>
  </si>
  <si>
    <t>En virtud del presente contrato el operador se obliga con FONADE a prestar la atencion integral en educacion inicial, cuidado y nutricio a niños y niñas menores de 5 años en codicion de vulnerabilidad, vinculados al programa de atencion integral a la primera infancia PAIPI en transito de la estrategia de cero a siempre, a traves de propuestas de intevencion oportunas pertinentes y de calidad.</t>
  </si>
  <si>
    <t xml:space="preserve">MINISTERIO DE EDUCACION NACIONAL </t>
  </si>
  <si>
    <t>FPI  68-311</t>
  </si>
  <si>
    <t xml:space="preserve">Prestacion   de servicios para brindar atencion integral en educacion inicial, cuidado y nutricion a los niños y niñas menores de 5 años   del SISBEN  I y II  o desplazado, beneficiarios de programa de atencion integral a la primera infancia - PAIPI en la modalidad o modalidades de atencion seleccionada. Entorni Familiar </t>
  </si>
  <si>
    <t>68-201-2020</t>
  </si>
  <si>
    <t>FONDO FINANCIERO DE PROYECTOS FONADE</t>
  </si>
  <si>
    <t xml:space="preserve">CALLE  104 22 - 96 BARRIO PROVENZA - BUCARAMANGA </t>
  </si>
  <si>
    <t xml:space="preserve">CALLE 104 22-96 BARRIO PROVENZA- BUCARAMANGA </t>
  </si>
  <si>
    <t>2021-68-10001608</t>
  </si>
  <si>
    <t>211034</t>
  </si>
  <si>
    <t>68/26/2012/594</t>
  </si>
  <si>
    <t>2123450</t>
  </si>
  <si>
    <t>682620144341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</si>
</sst>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u/>
      <sz val="11"/>
      <color theme="11"/>
      <name val="Calibri"/>
      <family val="2"/>
      <scheme val="minor"/>
    </font>
    <font>
      <sz val="9"/>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A6A6A6"/>
      </left>
      <right style="thin">
        <color rgb="FFA6A6A6"/>
      </right>
      <top style="thin">
        <color rgb="FFA6A6A6"/>
      </top>
      <bottom style="thin">
        <color rgb="FFA6A6A6"/>
      </bottom>
      <diagonal/>
    </border>
  </borders>
  <cellStyleXfs count="1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2" fillId="9" borderId="3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16">
    <cellStyle name="Hipervínculo" xfId="4" builtinId="8"/>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Moneda [0]" xfId="1" builtinId="7"/>
    <cellStyle name="Normal" xfId="0" builtinId="0"/>
    <cellStyle name="Normal 2" xfId="2" xr:uid="{00000000-0005-0000-0000-00000E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72" zoomScale="85" zoomScaleNormal="85" zoomScaleSheetLayoutView="40" zoomScalePageLayoutView="85"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887</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804011414</v>
      </c>
      <c r="C20" s="5"/>
      <c r="D20" s="73"/>
      <c r="E20" s="5"/>
      <c r="F20" s="5"/>
      <c r="G20" s="5"/>
      <c r="H20" s="243"/>
      <c r="I20" s="148" t="s">
        <v>887</v>
      </c>
      <c r="J20" s="149" t="s">
        <v>889</v>
      </c>
      <c r="K20" s="150">
        <v>7127083054</v>
      </c>
      <c r="L20" s="151">
        <v>44242</v>
      </c>
      <c r="M20" s="151">
        <v>44561</v>
      </c>
      <c r="N20" s="134">
        <f>+(M20-L20)/30</f>
        <v>10.633333333333333</v>
      </c>
      <c r="O20" s="137"/>
      <c r="U20" s="133"/>
      <c r="V20" s="105">
        <f ca="1">NOW()</f>
        <v>44194.864582407405</v>
      </c>
      <c r="W20" s="105">
        <f ca="1">NOW()</f>
        <v>44194.864582407405</v>
      </c>
    </row>
    <row r="21" spans="1:23" ht="30" customHeight="1" outlineLevel="1" x14ac:dyDescent="0.25">
      <c r="A21" s="9"/>
      <c r="B21" s="71"/>
      <c r="C21" s="5"/>
      <c r="D21" s="5"/>
      <c r="E21" s="5"/>
      <c r="F21" s="5"/>
      <c r="G21" s="5"/>
      <c r="H21" s="70"/>
      <c r="I21" s="148"/>
      <c r="J21" s="149"/>
      <c r="K21" s="150">
        <v>0</v>
      </c>
      <c r="L21" s="151"/>
      <c r="M21" s="151"/>
      <c r="N21" s="134">
        <f t="shared" ref="N21:N35" si="0">+(M21-L21)/30</f>
        <v>0</v>
      </c>
      <c r="O21" s="138"/>
    </row>
    <row r="22" spans="1:23" ht="30" customHeight="1" outlineLevel="1" x14ac:dyDescent="0.25">
      <c r="A22" s="9"/>
      <c r="B22" s="71"/>
      <c r="C22" s="5"/>
      <c r="D22" s="5"/>
      <c r="E22" s="5"/>
      <c r="F22" s="5"/>
      <c r="G22" s="5"/>
      <c r="H22" s="70"/>
      <c r="I22" s="148"/>
      <c r="J22" s="149"/>
      <c r="K22" s="150">
        <v>0</v>
      </c>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v>0</v>
      </c>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v>0</v>
      </c>
      <c r="L24" s="151"/>
      <c r="M24" s="151"/>
      <c r="N24" s="135">
        <f t="shared" si="1"/>
        <v>0</v>
      </c>
      <c r="O24" s="138"/>
    </row>
    <row r="25" spans="1:23" ht="30" customHeight="1" outlineLevel="1" x14ac:dyDescent="0.25">
      <c r="A25" s="9"/>
      <c r="B25" s="101"/>
      <c r="C25" s="21"/>
      <c r="D25" s="21"/>
      <c r="E25" s="21"/>
      <c r="F25" s="5"/>
      <c r="G25" s="5"/>
      <c r="H25" s="70"/>
      <c r="I25" s="148"/>
      <c r="J25" s="149"/>
      <c r="K25" s="150">
        <v>0</v>
      </c>
      <c r="L25" s="151"/>
      <c r="M25" s="151"/>
      <c r="N25" s="135">
        <f t="shared" si="1"/>
        <v>0</v>
      </c>
      <c r="O25" s="138"/>
    </row>
    <row r="26" spans="1:23" ht="30" customHeight="1" outlineLevel="1" x14ac:dyDescent="0.25">
      <c r="A26" s="9"/>
      <c r="B26" s="101"/>
      <c r="C26" s="21"/>
      <c r="D26" s="21"/>
      <c r="E26" s="21"/>
      <c r="F26" s="5"/>
      <c r="G26" s="5"/>
      <c r="H26" s="70"/>
      <c r="I26" s="148"/>
      <c r="J26" s="149"/>
      <c r="K26" s="150">
        <v>0</v>
      </c>
      <c r="L26" s="151"/>
      <c r="M26" s="151"/>
      <c r="N26" s="135">
        <f t="shared" si="1"/>
        <v>0</v>
      </c>
      <c r="O26" s="138"/>
    </row>
    <row r="27" spans="1:23" ht="30" customHeight="1" outlineLevel="1" x14ac:dyDescent="0.25">
      <c r="A27" s="9"/>
      <c r="B27" s="101"/>
      <c r="C27" s="21"/>
      <c r="D27" s="21"/>
      <c r="E27" s="21"/>
      <c r="F27" s="5"/>
      <c r="G27" s="5"/>
      <c r="H27" s="70"/>
      <c r="I27" s="148"/>
      <c r="J27" s="149"/>
      <c r="K27" s="150">
        <v>0</v>
      </c>
      <c r="L27" s="151"/>
      <c r="M27" s="151"/>
      <c r="N27" s="135">
        <f t="shared" si="1"/>
        <v>0</v>
      </c>
      <c r="O27" s="138"/>
    </row>
    <row r="28" spans="1:23" ht="30" customHeight="1" outlineLevel="1" x14ac:dyDescent="0.25">
      <c r="A28" s="9"/>
      <c r="B28" s="101"/>
      <c r="C28" s="21"/>
      <c r="D28" s="21"/>
      <c r="E28" s="21"/>
      <c r="F28" s="5"/>
      <c r="G28" s="5"/>
      <c r="H28" s="70"/>
      <c r="I28" s="148"/>
      <c r="J28" s="149"/>
      <c r="K28" s="150">
        <v>0</v>
      </c>
      <c r="L28" s="151"/>
      <c r="M28" s="151"/>
      <c r="N28" s="135">
        <f t="shared" si="1"/>
        <v>0</v>
      </c>
      <c r="O28" s="138"/>
    </row>
    <row r="29" spans="1:23" ht="30" customHeight="1" outlineLevel="1" x14ac:dyDescent="0.25">
      <c r="A29" s="9"/>
      <c r="B29" s="71"/>
      <c r="C29" s="5"/>
      <c r="D29" s="5"/>
      <c r="E29" s="5"/>
      <c r="F29" s="5"/>
      <c r="G29" s="5"/>
      <c r="H29" s="70"/>
      <c r="I29" s="148"/>
      <c r="J29" s="149"/>
      <c r="K29" s="150">
        <v>0</v>
      </c>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CORPORACION YRAKA</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2679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2689</v>
      </c>
      <c r="C48" s="112" t="s">
        <v>31</v>
      </c>
      <c r="D48" s="120" t="s">
        <v>2690</v>
      </c>
      <c r="E48" s="144">
        <v>40407</v>
      </c>
      <c r="F48" s="144">
        <v>40756</v>
      </c>
      <c r="G48" s="159">
        <f>IF(AND(E48&lt;&gt;"",F48&lt;&gt;""),((F48-E48)/30),"")</f>
        <v>11.633333333333333</v>
      </c>
      <c r="H48" s="114" t="s">
        <v>2691</v>
      </c>
      <c r="I48" s="113" t="s">
        <v>887</v>
      </c>
      <c r="J48" s="113" t="s">
        <v>889</v>
      </c>
      <c r="K48" s="116">
        <v>366756294</v>
      </c>
      <c r="L48" s="115" t="s">
        <v>1148</v>
      </c>
      <c r="M48" s="117"/>
      <c r="N48" s="115" t="s">
        <v>27</v>
      </c>
      <c r="O48" s="115" t="s">
        <v>1148</v>
      </c>
      <c r="P48" s="78"/>
    </row>
    <row r="49" spans="1:16" s="6" customFormat="1" ht="24.75" customHeight="1" x14ac:dyDescent="0.25">
      <c r="A49" s="142">
        <v>2</v>
      </c>
      <c r="B49" s="111" t="s">
        <v>2693</v>
      </c>
      <c r="C49" s="112" t="s">
        <v>31</v>
      </c>
      <c r="D49" s="120" t="s">
        <v>2697</v>
      </c>
      <c r="E49" s="144">
        <v>41026</v>
      </c>
      <c r="F49" s="144">
        <v>41182</v>
      </c>
      <c r="G49" s="159">
        <f t="shared" ref="G49:G50" si="2">IF(AND(E49&lt;&gt;"",F49&lt;&gt;""),((F49-E49)/30),"")</f>
        <v>5.2</v>
      </c>
      <c r="H49" s="121" t="s">
        <v>2688</v>
      </c>
      <c r="I49" s="113" t="s">
        <v>887</v>
      </c>
      <c r="J49" s="113" t="s">
        <v>889</v>
      </c>
      <c r="K49" s="116">
        <v>78752835</v>
      </c>
      <c r="L49" s="115" t="s">
        <v>1148</v>
      </c>
      <c r="M49" s="117"/>
      <c r="N49" s="115" t="s">
        <v>27</v>
      </c>
      <c r="O49" s="115" t="s">
        <v>1148</v>
      </c>
      <c r="P49" s="78"/>
    </row>
    <row r="50" spans="1:16" s="6" customFormat="1" ht="24.75" customHeight="1" x14ac:dyDescent="0.25">
      <c r="A50" s="142">
        <v>3</v>
      </c>
      <c r="B50" s="111" t="s">
        <v>2693</v>
      </c>
      <c r="C50" s="112" t="s">
        <v>31</v>
      </c>
      <c r="D50" s="120" t="s">
        <v>2699</v>
      </c>
      <c r="E50" s="144">
        <v>41185</v>
      </c>
      <c r="F50" s="144">
        <v>41258</v>
      </c>
      <c r="G50" s="159">
        <f t="shared" si="2"/>
        <v>2.4333333333333331</v>
      </c>
      <c r="H50" s="121" t="s">
        <v>2688</v>
      </c>
      <c r="I50" s="113" t="s">
        <v>887</v>
      </c>
      <c r="J50" s="113" t="s">
        <v>889</v>
      </c>
      <c r="K50" s="116">
        <v>41277348</v>
      </c>
      <c r="L50" s="115" t="s">
        <v>1148</v>
      </c>
      <c r="M50" s="117"/>
      <c r="N50" s="115" t="s">
        <v>27</v>
      </c>
      <c r="O50" s="115" t="s">
        <v>1148</v>
      </c>
      <c r="P50" s="78"/>
    </row>
    <row r="51" spans="1:16" s="6" customFormat="1" ht="24.75" customHeight="1" outlineLevel="1" x14ac:dyDescent="0.25">
      <c r="A51" s="142">
        <v>4</v>
      </c>
      <c r="B51" s="111" t="s">
        <v>2680</v>
      </c>
      <c r="C51" s="112" t="s">
        <v>31</v>
      </c>
      <c r="D51" s="120" t="s">
        <v>2698</v>
      </c>
      <c r="E51" s="144">
        <v>41262</v>
      </c>
      <c r="F51" s="144">
        <v>41851</v>
      </c>
      <c r="G51" s="159">
        <f t="shared" ref="G51:G107" si="3">IF(AND(E51&lt;&gt;"",F51&lt;&gt;""),((F51-E51)/30),"")</f>
        <v>19.633333333333333</v>
      </c>
      <c r="H51" s="121" t="s">
        <v>2681</v>
      </c>
      <c r="I51" s="113" t="s">
        <v>887</v>
      </c>
      <c r="J51" s="113" t="s">
        <v>889</v>
      </c>
      <c r="K51" s="116">
        <v>189112260</v>
      </c>
      <c r="L51" s="115" t="s">
        <v>1148</v>
      </c>
      <c r="M51" s="117"/>
      <c r="N51" s="115" t="s">
        <v>27</v>
      </c>
      <c r="O51" s="115" t="s">
        <v>1148</v>
      </c>
      <c r="P51" s="78"/>
    </row>
    <row r="52" spans="1:16" s="7" customFormat="1" ht="24.75" customHeight="1" outlineLevel="1" x14ac:dyDescent="0.25">
      <c r="A52" s="143">
        <v>5</v>
      </c>
      <c r="B52" s="111" t="s">
        <v>2680</v>
      </c>
      <c r="C52" s="112" t="s">
        <v>31</v>
      </c>
      <c r="D52" s="120" t="s">
        <v>2700</v>
      </c>
      <c r="E52" s="144">
        <v>41851</v>
      </c>
      <c r="F52" s="144">
        <v>41988</v>
      </c>
      <c r="G52" s="159">
        <f t="shared" si="3"/>
        <v>4.5666666666666664</v>
      </c>
      <c r="H52" s="121" t="s">
        <v>2681</v>
      </c>
      <c r="I52" s="113" t="s">
        <v>887</v>
      </c>
      <c r="J52" s="113" t="s">
        <v>889</v>
      </c>
      <c r="K52" s="116">
        <v>97221047</v>
      </c>
      <c r="L52" s="115" t="s">
        <v>1148</v>
      </c>
      <c r="M52" s="117"/>
      <c r="N52" s="115" t="s">
        <v>27</v>
      </c>
      <c r="O52" s="115" t="s">
        <v>1148</v>
      </c>
      <c r="P52" s="79"/>
    </row>
    <row r="53" spans="1:16" s="7" customFormat="1" ht="24.75" customHeight="1" outlineLevel="1" x14ac:dyDescent="0.25">
      <c r="A53" s="143">
        <v>6</v>
      </c>
      <c r="B53" s="111" t="s">
        <v>2680</v>
      </c>
      <c r="C53" s="112" t="s">
        <v>31</v>
      </c>
      <c r="D53" s="120" t="s">
        <v>2692</v>
      </c>
      <c r="E53" s="144">
        <v>43882</v>
      </c>
      <c r="F53" s="144">
        <v>44195</v>
      </c>
      <c r="G53" s="159">
        <f t="shared" si="3"/>
        <v>10.433333333333334</v>
      </c>
      <c r="H53" s="121" t="s">
        <v>2682</v>
      </c>
      <c r="I53" s="113" t="s">
        <v>887</v>
      </c>
      <c r="J53" s="113" t="s">
        <v>896</v>
      </c>
      <c r="K53" s="122">
        <v>1984949649</v>
      </c>
      <c r="L53" s="115" t="s">
        <v>1148</v>
      </c>
      <c r="M53" s="117"/>
      <c r="N53" s="115" t="s">
        <v>2634</v>
      </c>
      <c r="O53" s="115" t="s">
        <v>1148</v>
      </c>
      <c r="P53" s="79"/>
    </row>
    <row r="54" spans="1:16" s="7" customFormat="1" ht="24.75" customHeight="1" outlineLevel="1" x14ac:dyDescent="0.25">
      <c r="A54" s="143">
        <v>7</v>
      </c>
      <c r="B54" s="111" t="s">
        <v>2680</v>
      </c>
      <c r="C54" s="112" t="s">
        <v>31</v>
      </c>
      <c r="D54" s="120" t="s">
        <v>2692</v>
      </c>
      <c r="E54" s="144">
        <v>43882</v>
      </c>
      <c r="F54" s="144">
        <v>44195</v>
      </c>
      <c r="G54" s="159">
        <f t="shared" si="3"/>
        <v>10.433333333333334</v>
      </c>
      <c r="H54" s="121" t="s">
        <v>2682</v>
      </c>
      <c r="I54" s="113" t="s">
        <v>887</v>
      </c>
      <c r="J54" s="113" t="s">
        <v>911</v>
      </c>
      <c r="K54" s="118">
        <v>1984949649</v>
      </c>
      <c r="L54" s="115" t="s">
        <v>1148</v>
      </c>
      <c r="M54" s="117"/>
      <c r="N54" s="115" t="s">
        <v>2634</v>
      </c>
      <c r="O54" s="115" t="s">
        <v>1148</v>
      </c>
      <c r="P54" s="79"/>
    </row>
    <row r="55" spans="1:16" s="7" customFormat="1" ht="24.75" customHeight="1" outlineLevel="1" x14ac:dyDescent="0.25">
      <c r="A55" s="143">
        <v>8</v>
      </c>
      <c r="B55" s="111" t="s">
        <v>2680</v>
      </c>
      <c r="C55" s="112" t="s">
        <v>31</v>
      </c>
      <c r="D55" s="110" t="s">
        <v>2692</v>
      </c>
      <c r="E55" s="144">
        <v>43882</v>
      </c>
      <c r="F55" s="144">
        <v>44195</v>
      </c>
      <c r="G55" s="159">
        <f t="shared" si="3"/>
        <v>10.433333333333334</v>
      </c>
      <c r="H55" s="121" t="s">
        <v>2682</v>
      </c>
      <c r="I55" s="113" t="s">
        <v>887</v>
      </c>
      <c r="J55" s="113" t="s">
        <v>929</v>
      </c>
      <c r="K55" s="118">
        <v>1984949649</v>
      </c>
      <c r="L55" s="115" t="s">
        <v>1148</v>
      </c>
      <c r="M55" s="117"/>
      <c r="N55" s="115" t="s">
        <v>2634</v>
      </c>
      <c r="O55" s="115" t="s">
        <v>1148</v>
      </c>
      <c r="P55" s="79"/>
    </row>
    <row r="56" spans="1:16" s="7" customFormat="1" ht="24.75" customHeight="1" outlineLevel="1" x14ac:dyDescent="0.25">
      <c r="A56" s="143">
        <v>9</v>
      </c>
      <c r="B56" s="111" t="s">
        <v>2680</v>
      </c>
      <c r="C56" s="112" t="s">
        <v>31</v>
      </c>
      <c r="D56" s="110" t="s">
        <v>2692</v>
      </c>
      <c r="E56" s="144">
        <v>43882</v>
      </c>
      <c r="F56" s="144">
        <v>44195</v>
      </c>
      <c r="G56" s="159">
        <f t="shared" si="3"/>
        <v>10.433333333333334</v>
      </c>
      <c r="H56" s="121" t="s">
        <v>2682</v>
      </c>
      <c r="I56" s="113" t="s">
        <v>887</v>
      </c>
      <c r="J56" s="113" t="s">
        <v>932</v>
      </c>
      <c r="K56" s="118">
        <v>1984949649</v>
      </c>
      <c r="L56" s="115" t="s">
        <v>1148</v>
      </c>
      <c r="M56" s="117"/>
      <c r="N56" s="115" t="s">
        <v>2634</v>
      </c>
      <c r="O56" s="115" t="s">
        <v>1148</v>
      </c>
      <c r="P56" s="79"/>
    </row>
    <row r="57" spans="1:16" s="7" customFormat="1" ht="24.75" customHeight="1" outlineLevel="1" x14ac:dyDescent="0.25">
      <c r="A57" s="143">
        <v>10</v>
      </c>
      <c r="B57" s="64" t="s">
        <v>2680</v>
      </c>
      <c r="C57" s="65" t="s">
        <v>31</v>
      </c>
      <c r="D57" s="63" t="s">
        <v>2692</v>
      </c>
      <c r="E57" s="144">
        <v>43882</v>
      </c>
      <c r="F57" s="144">
        <v>44195</v>
      </c>
      <c r="G57" s="159">
        <f t="shared" si="3"/>
        <v>10.433333333333334</v>
      </c>
      <c r="H57" s="121" t="s">
        <v>2682</v>
      </c>
      <c r="I57" s="63" t="s">
        <v>887</v>
      </c>
      <c r="J57" s="63" t="s">
        <v>949</v>
      </c>
      <c r="K57" s="66">
        <v>1984949649</v>
      </c>
      <c r="L57" s="65" t="s">
        <v>1148</v>
      </c>
      <c r="M57" s="67"/>
      <c r="N57" s="65" t="s">
        <v>2634</v>
      </c>
      <c r="O57" s="65" t="s">
        <v>1148</v>
      </c>
      <c r="P57" s="79"/>
    </row>
    <row r="58" spans="1:16" s="7" customFormat="1" ht="24.75" customHeight="1" outlineLevel="1" x14ac:dyDescent="0.25">
      <c r="A58" s="143">
        <v>11</v>
      </c>
      <c r="B58" s="64" t="s">
        <v>2680</v>
      </c>
      <c r="C58" s="65" t="s">
        <v>31</v>
      </c>
      <c r="D58" s="63" t="s">
        <v>2692</v>
      </c>
      <c r="E58" s="144">
        <v>43882</v>
      </c>
      <c r="F58" s="144">
        <v>44195</v>
      </c>
      <c r="G58" s="159">
        <f t="shared" si="3"/>
        <v>10.433333333333334</v>
      </c>
      <c r="H58" s="121" t="s">
        <v>2682</v>
      </c>
      <c r="I58" s="63" t="s">
        <v>887</v>
      </c>
      <c r="J58" s="63" t="s">
        <v>945</v>
      </c>
      <c r="K58" s="66">
        <v>1984949649</v>
      </c>
      <c r="L58" s="65" t="s">
        <v>1148</v>
      </c>
      <c r="M58" s="67"/>
      <c r="N58" s="65" t="s">
        <v>2634</v>
      </c>
      <c r="O58" s="65" t="s">
        <v>1148</v>
      </c>
      <c r="P58" s="79"/>
    </row>
    <row r="59" spans="1:16" s="7" customFormat="1" ht="24.75" customHeight="1" outlineLevel="1" x14ac:dyDescent="0.25">
      <c r="A59" s="143">
        <v>12</v>
      </c>
      <c r="B59" s="64"/>
      <c r="C59" s="65"/>
      <c r="D59" s="63"/>
      <c r="E59" s="144"/>
      <c r="F59" s="144"/>
      <c r="G59" s="159" t="str">
        <f t="shared" si="3"/>
        <v/>
      </c>
      <c r="H59" s="121"/>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121"/>
      <c r="C65" s="65"/>
      <c r="D65" s="63"/>
      <c r="E65" s="144"/>
      <c r="F65" s="144"/>
      <c r="G65" s="159" t="str">
        <f t="shared" si="3"/>
        <v/>
      </c>
      <c r="H65" s="121"/>
      <c r="I65" s="63"/>
      <c r="J65" s="63"/>
      <c r="K65" s="66"/>
      <c r="L65" s="65"/>
      <c r="M65" s="67"/>
      <c r="N65" s="65"/>
      <c r="O65" s="65"/>
      <c r="P65" s="79"/>
    </row>
    <row r="66" spans="1:16" s="7" customFormat="1" ht="24.75" customHeight="1" outlineLevel="1" x14ac:dyDescent="0.25">
      <c r="A66" s="143">
        <v>19</v>
      </c>
      <c r="B66" s="121"/>
      <c r="C66" s="65"/>
      <c r="D66" s="63"/>
      <c r="E66" s="144"/>
      <c r="F66" s="144"/>
      <c r="G66" s="159" t="str">
        <f t="shared" si="3"/>
        <v/>
      </c>
      <c r="H66" s="121"/>
      <c r="I66" s="63"/>
      <c r="J66" s="63"/>
      <c r="K66" s="66"/>
      <c r="L66" s="65"/>
      <c r="M66" s="67"/>
      <c r="N66" s="65"/>
      <c r="O66" s="65"/>
      <c r="P66" s="79"/>
    </row>
    <row r="67" spans="1:16" s="7" customFormat="1" ht="24.75" customHeight="1" outlineLevel="1" x14ac:dyDescent="0.25">
      <c r="A67" s="143">
        <v>20</v>
      </c>
      <c r="B67" s="121"/>
      <c r="C67" s="65"/>
      <c r="D67" s="63"/>
      <c r="E67" s="144"/>
      <c r="F67" s="144"/>
      <c r="G67" s="159" t="str">
        <f t="shared" si="3"/>
        <v/>
      </c>
      <c r="H67" s="121"/>
      <c r="I67" s="63"/>
      <c r="J67" s="63"/>
      <c r="K67" s="66"/>
      <c r="L67" s="65"/>
      <c r="M67" s="67"/>
      <c r="N67" s="65"/>
      <c r="O67" s="65"/>
      <c r="P67" s="79"/>
    </row>
    <row r="68" spans="1:16" s="7" customFormat="1" ht="24.75" customHeight="1" outlineLevel="1" x14ac:dyDescent="0.25">
      <c r="A68" s="143">
        <v>21</v>
      </c>
      <c r="B68" s="121"/>
      <c r="C68" s="65"/>
      <c r="D68" s="63"/>
      <c r="E68" s="144"/>
      <c r="F68" s="144"/>
      <c r="G68" s="159" t="str">
        <f t="shared" si="3"/>
        <v/>
      </c>
      <c r="H68" s="121"/>
      <c r="I68" s="63"/>
      <c r="J68" s="63"/>
      <c r="K68" s="66"/>
      <c r="L68" s="65"/>
      <c r="M68" s="67"/>
      <c r="N68" s="65"/>
      <c r="O68" s="65"/>
      <c r="P68" s="79"/>
    </row>
    <row r="69" spans="1:16" s="7" customFormat="1" ht="24.75" customHeight="1" outlineLevel="1" x14ac:dyDescent="0.25">
      <c r="A69" s="143">
        <v>22</v>
      </c>
      <c r="B69" s="121"/>
      <c r="C69" s="65"/>
      <c r="D69" s="63"/>
      <c r="E69" s="144"/>
      <c r="F69" s="144"/>
      <c r="G69" s="159" t="str">
        <f t="shared" si="3"/>
        <v/>
      </c>
      <c r="H69" s="121"/>
      <c r="I69" s="63"/>
      <c r="J69" s="63"/>
      <c r="K69" s="66"/>
      <c r="L69" s="65"/>
      <c r="M69" s="67"/>
      <c r="N69" s="65"/>
      <c r="O69" s="65"/>
      <c r="P69" s="79"/>
    </row>
    <row r="70" spans="1:16" s="7" customFormat="1" ht="24.75" customHeight="1" outlineLevel="1" x14ac:dyDescent="0.25">
      <c r="A70" s="143">
        <v>23</v>
      </c>
      <c r="B70" s="121"/>
      <c r="C70" s="65"/>
      <c r="D70" s="63"/>
      <c r="E70" s="144"/>
      <c r="F70" s="144"/>
      <c r="G70" s="159" t="str">
        <f t="shared" si="3"/>
        <v/>
      </c>
      <c r="H70" s="121"/>
      <c r="I70" s="63"/>
      <c r="J70" s="63"/>
      <c r="K70" s="66"/>
      <c r="L70" s="65"/>
      <c r="M70" s="67"/>
      <c r="N70" s="65"/>
      <c r="O70" s="65"/>
      <c r="P70" s="79"/>
    </row>
    <row r="71" spans="1:16" s="7" customFormat="1" ht="24.75" customHeight="1" outlineLevel="1" x14ac:dyDescent="0.25">
      <c r="A71" s="143">
        <v>24</v>
      </c>
      <c r="B71" s="121"/>
      <c r="C71" s="65"/>
      <c r="D71" s="120"/>
      <c r="E71" s="144"/>
      <c r="F71" s="144"/>
      <c r="G71" s="159" t="str">
        <f t="shared" si="3"/>
        <v/>
      </c>
      <c r="H71" s="121"/>
      <c r="I71" s="63"/>
      <c r="J71" s="63"/>
      <c r="K71" s="66"/>
      <c r="L71" s="65"/>
      <c r="M71" s="67"/>
      <c r="N71" s="65"/>
      <c r="O71" s="65"/>
      <c r="P71" s="79"/>
    </row>
    <row r="72" spans="1:16" s="7" customFormat="1" ht="24.75" customHeight="1" outlineLevel="1" x14ac:dyDescent="0.25">
      <c r="A72" s="143">
        <v>25</v>
      </c>
      <c r="B72" s="121"/>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121"/>
      <c r="C73" s="65"/>
      <c r="D73" s="120"/>
      <c r="E73" s="144"/>
      <c r="F73" s="144"/>
      <c r="G73" s="159" t="str">
        <f t="shared" si="3"/>
        <v/>
      </c>
      <c r="H73" s="121"/>
      <c r="I73" s="63"/>
      <c r="J73" s="63"/>
      <c r="K73" s="122"/>
      <c r="L73" s="65"/>
      <c r="M73" s="67"/>
      <c r="N73" s="65"/>
      <c r="O73" s="65"/>
      <c r="P73" s="79"/>
    </row>
    <row r="74" spans="1:16" s="7" customFormat="1" ht="24.75" customHeight="1" outlineLevel="1" x14ac:dyDescent="0.25">
      <c r="A74" s="143">
        <v>27</v>
      </c>
      <c r="B74" s="121"/>
      <c r="C74" s="65"/>
      <c r="D74" s="120"/>
      <c r="E74" s="144"/>
      <c r="F74" s="144"/>
      <c r="G74" s="159" t="str">
        <f t="shared" si="3"/>
        <v/>
      </c>
      <c r="H74" s="121"/>
      <c r="I74" s="63"/>
      <c r="J74" s="63"/>
      <c r="K74" s="122"/>
      <c r="L74" s="65"/>
      <c r="M74" s="67"/>
      <c r="N74" s="65"/>
      <c r="O74" s="65"/>
      <c r="P74" s="79"/>
    </row>
    <row r="75" spans="1:16" s="7" customFormat="1" ht="24.75" customHeight="1" outlineLevel="1" x14ac:dyDescent="0.25">
      <c r="A75" s="143">
        <v>28</v>
      </c>
      <c r="B75" s="121"/>
      <c r="C75" s="65"/>
      <c r="D75" s="120"/>
      <c r="E75" s="144"/>
      <c r="F75" s="144"/>
      <c r="G75" s="159" t="str">
        <f t="shared" si="3"/>
        <v/>
      </c>
      <c r="H75" s="121"/>
      <c r="I75" s="63"/>
      <c r="J75" s="63"/>
      <c r="K75" s="122"/>
      <c r="L75" s="65"/>
      <c r="M75" s="67"/>
      <c r="N75" s="65"/>
      <c r="O75" s="65"/>
      <c r="P75" s="79"/>
    </row>
    <row r="76" spans="1:16" s="7" customFormat="1" ht="24.75" customHeight="1" outlineLevel="1" x14ac:dyDescent="0.25">
      <c r="A76" s="143">
        <v>29</v>
      </c>
      <c r="B76" s="121"/>
      <c r="C76" s="65"/>
      <c r="D76" s="120"/>
      <c r="E76" s="144"/>
      <c r="F76" s="144"/>
      <c r="G76" s="159" t="str">
        <f t="shared" si="3"/>
        <v/>
      </c>
      <c r="H76" s="121"/>
      <c r="I76" s="63"/>
      <c r="J76" s="63"/>
      <c r="K76" s="122"/>
      <c r="L76" s="65"/>
      <c r="M76" s="67"/>
      <c r="N76" s="65"/>
      <c r="O76" s="65"/>
      <c r="P76" s="79"/>
    </row>
    <row r="77" spans="1:16" s="7" customFormat="1" ht="24.75" customHeight="1" outlineLevel="1" x14ac:dyDescent="0.25">
      <c r="A77" s="143">
        <v>30</v>
      </c>
      <c r="B77" s="121"/>
      <c r="C77" s="65"/>
      <c r="D77" s="120"/>
      <c r="E77" s="144"/>
      <c r="F77" s="144"/>
      <c r="G77" s="159" t="str">
        <f t="shared" si="3"/>
        <v/>
      </c>
      <c r="H77" s="121"/>
      <c r="I77" s="63"/>
      <c r="J77" s="63"/>
      <c r="K77" s="122"/>
      <c r="L77" s="65"/>
      <c r="M77" s="67"/>
      <c r="N77" s="65"/>
      <c r="O77" s="65"/>
      <c r="P77" s="79"/>
    </row>
    <row r="78" spans="1:16" s="7" customFormat="1" ht="24.75" customHeight="1" outlineLevel="1" x14ac:dyDescent="0.25">
      <c r="A78" s="143">
        <v>31</v>
      </c>
      <c r="B78" s="121"/>
      <c r="C78" s="65"/>
      <c r="D78" s="63"/>
      <c r="E78" s="144"/>
      <c r="F78" s="144"/>
      <c r="G78" s="159" t="str">
        <f t="shared" si="3"/>
        <v/>
      </c>
      <c r="H78" s="102"/>
      <c r="I78" s="63"/>
      <c r="J78" s="63"/>
      <c r="K78" s="66"/>
      <c r="L78" s="65"/>
      <c r="M78" s="67"/>
      <c r="N78" s="65"/>
      <c r="O78" s="65"/>
      <c r="P78" s="79"/>
    </row>
    <row r="79" spans="1:16" s="7" customFormat="1" ht="24.75" customHeight="1" outlineLevel="1" x14ac:dyDescent="0.25">
      <c r="A79" s="143">
        <v>32</v>
      </c>
      <c r="B79" s="121"/>
      <c r="C79" s="65"/>
      <c r="D79" s="63"/>
      <c r="E79" s="144"/>
      <c r="F79" s="144"/>
      <c r="G79" s="159" t="str">
        <f t="shared" si="3"/>
        <v/>
      </c>
      <c r="H79" s="102"/>
      <c r="I79" s="63"/>
      <c r="J79" s="63"/>
      <c r="K79" s="66"/>
      <c r="L79" s="65"/>
      <c r="M79" s="67"/>
      <c r="N79" s="65"/>
      <c r="O79" s="65"/>
      <c r="P79" s="79"/>
    </row>
    <row r="80" spans="1:16" s="7" customFormat="1" ht="24.75" customHeight="1" outlineLevel="1" x14ac:dyDescent="0.25">
      <c r="A80" s="143">
        <v>33</v>
      </c>
      <c r="B80" s="121"/>
      <c r="C80" s="65"/>
      <c r="D80" s="63"/>
      <c r="E80" s="144"/>
      <c r="F80" s="144"/>
      <c r="G80" s="159" t="str">
        <f t="shared" si="3"/>
        <v/>
      </c>
      <c r="H80" s="102"/>
      <c r="I80" s="63"/>
      <c r="J80" s="63"/>
      <c r="K80" s="66"/>
      <c r="L80" s="65"/>
      <c r="M80" s="67"/>
      <c r="N80" s="65"/>
      <c r="O80" s="65"/>
      <c r="P80" s="79"/>
    </row>
    <row r="81" spans="1:16" s="7" customFormat="1" ht="24.75" customHeight="1" outlineLevel="1" x14ac:dyDescent="0.25">
      <c r="A81" s="143">
        <v>34</v>
      </c>
      <c r="B81" s="121"/>
      <c r="C81" s="65"/>
      <c r="D81" s="63"/>
      <c r="E81" s="144"/>
      <c r="F81" s="144"/>
      <c r="G81" s="159" t="str">
        <f t="shared" si="3"/>
        <v/>
      </c>
      <c r="H81" s="102"/>
      <c r="I81" s="63"/>
      <c r="J81" s="63"/>
      <c r="K81" s="66"/>
      <c r="L81" s="65"/>
      <c r="M81" s="67"/>
      <c r="N81" s="65"/>
      <c r="O81" s="65"/>
      <c r="P81" s="79"/>
    </row>
    <row r="82" spans="1:16" s="7" customFormat="1" ht="24.75" customHeight="1" outlineLevel="1" x14ac:dyDescent="0.25">
      <c r="A82" s="143">
        <v>35</v>
      </c>
      <c r="B82" s="121"/>
      <c r="C82" s="65"/>
      <c r="D82" s="63"/>
      <c r="E82" s="144"/>
      <c r="F82" s="144"/>
      <c r="G82" s="159" t="str">
        <f t="shared" si="3"/>
        <v/>
      </c>
      <c r="H82" s="102"/>
      <c r="I82" s="63"/>
      <c r="J82" s="63"/>
      <c r="K82" s="66"/>
      <c r="L82" s="65"/>
      <c r="M82" s="67"/>
      <c r="N82" s="65"/>
      <c r="O82" s="65"/>
      <c r="P82" s="79"/>
    </row>
    <row r="83" spans="1:16" s="7" customFormat="1" ht="24.75" customHeight="1" outlineLevel="1" x14ac:dyDescent="0.25">
      <c r="A83" s="143">
        <v>36</v>
      </c>
      <c r="B83" s="121"/>
      <c r="C83" s="65"/>
      <c r="D83" s="63"/>
      <c r="E83" s="144"/>
      <c r="F83" s="144"/>
      <c r="G83" s="159" t="str">
        <f t="shared" si="3"/>
        <v/>
      </c>
      <c r="H83" s="102"/>
      <c r="I83" s="63"/>
      <c r="J83" s="63"/>
      <c r="K83" s="66"/>
      <c r="L83" s="65"/>
      <c r="M83" s="67"/>
      <c r="N83" s="65"/>
      <c r="O83" s="65"/>
      <c r="P83" s="79"/>
    </row>
    <row r="84" spans="1:16" s="7" customFormat="1" ht="24.75" customHeight="1" outlineLevel="1" x14ac:dyDescent="0.25">
      <c r="A84" s="143">
        <v>37</v>
      </c>
      <c r="B84" s="121"/>
      <c r="C84" s="65"/>
      <c r="D84" s="63"/>
      <c r="E84" s="144"/>
      <c r="F84" s="144"/>
      <c r="G84" s="159" t="str">
        <f t="shared" si="3"/>
        <v/>
      </c>
      <c r="H84" s="102"/>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121"/>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120"/>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120"/>
      <c r="E89" s="144"/>
      <c r="F89" s="144"/>
      <c r="G89" s="159" t="str">
        <f t="shared" si="3"/>
        <v/>
      </c>
      <c r="H89" s="121"/>
      <c r="I89" s="63"/>
      <c r="J89" s="63"/>
      <c r="K89" s="66"/>
      <c r="L89" s="65"/>
      <c r="M89" s="67"/>
      <c r="N89" s="65"/>
      <c r="O89" s="65"/>
      <c r="P89" s="79"/>
    </row>
    <row r="90" spans="1:16" s="7" customFormat="1" ht="24.75" customHeight="1" outlineLevel="1" x14ac:dyDescent="0.25">
      <c r="A90" s="143">
        <v>43</v>
      </c>
      <c r="B90" s="64"/>
      <c r="C90" s="65"/>
      <c r="D90" s="120"/>
      <c r="E90" s="144"/>
      <c r="F90" s="144"/>
      <c r="G90" s="159" t="str">
        <f t="shared" si="3"/>
        <v/>
      </c>
      <c r="H90" s="121"/>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76"/>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76"/>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76"/>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76"/>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76"/>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2692</v>
      </c>
      <c r="E114" s="144">
        <v>43882</v>
      </c>
      <c r="F114" s="144">
        <v>44195</v>
      </c>
      <c r="G114" s="159">
        <f>IF(AND(E114&lt;&gt;"",F114&lt;&gt;""),((F114-E114)/30),"")</f>
        <v>10.433333333333334</v>
      </c>
      <c r="H114" s="121" t="s">
        <v>2682</v>
      </c>
      <c r="I114" s="120" t="s">
        <v>887</v>
      </c>
      <c r="J114" s="120" t="s">
        <v>929</v>
      </c>
      <c r="K114" s="122">
        <v>1984949649</v>
      </c>
      <c r="L114" s="100">
        <f>+IF(AND(K114&gt;0,O114="Ejecución"),(K114/877802)*Tabla28[[#This Row],[% participación]],IF(AND(K114&gt;0,O114&lt;&gt;"Ejecución"),"-",""))</f>
        <v>2261.2726434890783</v>
      </c>
      <c r="M114" s="123" t="s">
        <v>1148</v>
      </c>
      <c r="N114" s="172">
        <f>+IF(M118="No",1,IF(M118="Si","Ingrese %",""))</f>
        <v>1</v>
      </c>
      <c r="O114" s="161" t="s">
        <v>1150</v>
      </c>
      <c r="P114" s="78"/>
    </row>
    <row r="115" spans="1:16" s="6" customFormat="1" ht="24.75" customHeight="1" x14ac:dyDescent="0.25">
      <c r="A115" s="142">
        <v>2</v>
      </c>
      <c r="B115" s="160" t="s">
        <v>2664</v>
      </c>
      <c r="C115" s="162" t="s">
        <v>31</v>
      </c>
      <c r="D115" s="120" t="s">
        <v>2692</v>
      </c>
      <c r="E115" s="144">
        <v>43882</v>
      </c>
      <c r="F115" s="144">
        <v>44195</v>
      </c>
      <c r="G115" s="159">
        <f t="shared" ref="G115:G116" si="4">IF(AND(E115&lt;&gt;"",F115&lt;&gt;""),((F115-E115)/30),"")</f>
        <v>10.433333333333334</v>
      </c>
      <c r="H115" s="64" t="s">
        <v>2682</v>
      </c>
      <c r="I115" s="63" t="s">
        <v>887</v>
      </c>
      <c r="J115" s="63" t="s">
        <v>932</v>
      </c>
      <c r="K115" s="122"/>
      <c r="L115" s="100" t="str">
        <f>+IF(AND(K115&gt;0,O115="Ejecución"),(K115/877802)*Tabla28[[#This Row],[% participación]],IF(AND(K115&gt;0,O115&lt;&gt;"Ejecución"),"-",""))</f>
        <v/>
      </c>
      <c r="M115" s="65" t="s">
        <v>1148</v>
      </c>
      <c r="N115" s="172">
        <f>+IF(M118="No",1,IF(M118="Si","Ingrese %",""))</f>
        <v>1</v>
      </c>
      <c r="O115" s="161" t="s">
        <v>1150</v>
      </c>
      <c r="P115" s="78"/>
    </row>
    <row r="116" spans="1:16" s="6" customFormat="1" ht="24.75" customHeight="1" x14ac:dyDescent="0.25">
      <c r="A116" s="142">
        <v>3</v>
      </c>
      <c r="B116" s="160" t="s">
        <v>2664</v>
      </c>
      <c r="C116" s="162" t="s">
        <v>31</v>
      </c>
      <c r="D116" s="120" t="s">
        <v>2692</v>
      </c>
      <c r="E116" s="144">
        <v>43882</v>
      </c>
      <c r="F116" s="144">
        <v>44195</v>
      </c>
      <c r="G116" s="159">
        <f t="shared" si="4"/>
        <v>10.433333333333334</v>
      </c>
      <c r="H116" s="64" t="s">
        <v>2682</v>
      </c>
      <c r="I116" s="63" t="s">
        <v>887</v>
      </c>
      <c r="J116" s="63" t="s">
        <v>945</v>
      </c>
      <c r="K116" s="122"/>
      <c r="L116" s="100" t="str">
        <f>+IF(AND(K116&gt;0,O116="Ejecución"),(K116/877802)*Tabla28[[#This Row],[% participación]],IF(AND(K116&gt;0,O116&lt;&gt;"Ejecución"),"-",""))</f>
        <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120" t="s">
        <v>2692</v>
      </c>
      <c r="E117" s="144">
        <v>43882</v>
      </c>
      <c r="F117" s="144">
        <v>44195</v>
      </c>
      <c r="G117" s="159">
        <f t="shared" ref="G117:G159" si="5">IF(AND(E117&lt;&gt;"",F117&lt;&gt;""),((F117-E117)/30),"")</f>
        <v>10.433333333333334</v>
      </c>
      <c r="H117" s="64" t="s">
        <v>2682</v>
      </c>
      <c r="I117" s="63" t="s">
        <v>887</v>
      </c>
      <c r="J117" s="63" t="s">
        <v>911</v>
      </c>
      <c r="K117" s="122"/>
      <c r="L117" s="100" t="str">
        <f>+IF(AND(K117&gt;0,O117="Ejecución"),(K117/877802)*Tabla28[[#This Row],[% participación]],IF(AND(K117&gt;0,O117&lt;&gt;"Ejecución"),"-",""))</f>
        <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120" t="s">
        <v>2692</v>
      </c>
      <c r="E118" s="144">
        <v>43882</v>
      </c>
      <c r="F118" s="144">
        <v>44195</v>
      </c>
      <c r="G118" s="159">
        <f t="shared" si="5"/>
        <v>10.433333333333334</v>
      </c>
      <c r="H118" s="64" t="s">
        <v>2682</v>
      </c>
      <c r="I118" s="63" t="s">
        <v>887</v>
      </c>
      <c r="J118" s="63" t="s">
        <v>949</v>
      </c>
      <c r="K118" s="122"/>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2692</v>
      </c>
      <c r="E119" s="144">
        <v>43882</v>
      </c>
      <c r="F119" s="144">
        <v>44195</v>
      </c>
      <c r="G119" s="159">
        <f t="shared" si="5"/>
        <v>10.433333333333334</v>
      </c>
      <c r="H119" s="64" t="s">
        <v>2682</v>
      </c>
      <c r="I119" s="63" t="s">
        <v>887</v>
      </c>
      <c r="J119" s="63" t="s">
        <v>896</v>
      </c>
      <c r="K119" s="122"/>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25">
      <c r="A120" s="143">
        <v>7</v>
      </c>
      <c r="B120" s="160" t="s">
        <v>2664</v>
      </c>
      <c r="C120" s="162" t="s">
        <v>31</v>
      </c>
      <c r="D120" s="63" t="s">
        <v>2684</v>
      </c>
      <c r="E120" s="144">
        <v>43886</v>
      </c>
      <c r="F120" s="144">
        <v>44195</v>
      </c>
      <c r="G120" s="159">
        <f t="shared" si="5"/>
        <v>10.3</v>
      </c>
      <c r="H120" s="121" t="s">
        <v>2683</v>
      </c>
      <c r="I120" s="63" t="s">
        <v>1157</v>
      </c>
      <c r="J120" s="63" t="s">
        <v>825</v>
      </c>
      <c r="K120" s="68">
        <v>8889141762</v>
      </c>
      <c r="L120" s="100">
        <f>+IF(AND(K120&gt;0,O120="Ejecución"),(K120/877802)*Tabla28[[#This Row],[% participación]],IF(AND(K120&gt;0,O120&lt;&gt;"Ejecución"),"-",""))</f>
        <v>10126.590919136663</v>
      </c>
      <c r="M120" s="65" t="s">
        <v>1148</v>
      </c>
      <c r="N120" s="172">
        <f t="shared" si="6"/>
        <v>1</v>
      </c>
      <c r="O120" s="161" t="s">
        <v>1150</v>
      </c>
      <c r="P120" s="79"/>
    </row>
    <row r="121" spans="1:16" s="7" customFormat="1" ht="24.75" customHeight="1" outlineLevel="1" x14ac:dyDescent="0.25">
      <c r="A121" s="143">
        <v>8</v>
      </c>
      <c r="B121" s="160" t="s">
        <v>2664</v>
      </c>
      <c r="C121" s="162" t="s">
        <v>31</v>
      </c>
      <c r="D121" s="63" t="s">
        <v>2684</v>
      </c>
      <c r="E121" s="144">
        <v>43886</v>
      </c>
      <c r="F121" s="144">
        <v>44195</v>
      </c>
      <c r="G121" s="159">
        <f t="shared" si="5"/>
        <v>10.3</v>
      </c>
      <c r="H121" s="102" t="s">
        <v>2683</v>
      </c>
      <c r="I121" s="63" t="s">
        <v>1157</v>
      </c>
      <c r="J121" s="63" t="s">
        <v>840</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25">
      <c r="A122" s="143">
        <v>9</v>
      </c>
      <c r="B122" s="160" t="s">
        <v>2664</v>
      </c>
      <c r="C122" s="162" t="s">
        <v>31</v>
      </c>
      <c r="D122" s="63" t="s">
        <v>2684</v>
      </c>
      <c r="E122" s="144">
        <v>43886</v>
      </c>
      <c r="F122" s="144">
        <v>44195</v>
      </c>
      <c r="G122" s="159">
        <f t="shared" si="5"/>
        <v>10.3</v>
      </c>
      <c r="H122" s="64" t="s">
        <v>2683</v>
      </c>
      <c r="I122" s="63" t="s">
        <v>1157</v>
      </c>
      <c r="J122" s="63" t="s">
        <v>836</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2664</v>
      </c>
      <c r="C123" s="162" t="s">
        <v>31</v>
      </c>
      <c r="D123" s="63" t="s">
        <v>2684</v>
      </c>
      <c r="E123" s="144">
        <v>43886</v>
      </c>
      <c r="F123" s="144">
        <v>44195</v>
      </c>
      <c r="G123" s="159">
        <f t="shared" si="5"/>
        <v>10.3</v>
      </c>
      <c r="H123" s="64" t="s">
        <v>2683</v>
      </c>
      <c r="I123" s="63" t="s">
        <v>1157</v>
      </c>
      <c r="J123" s="63" t="s">
        <v>848</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2664</v>
      </c>
      <c r="C124" s="162" t="s">
        <v>31</v>
      </c>
      <c r="D124" s="63" t="s">
        <v>2684</v>
      </c>
      <c r="E124" s="144">
        <v>43886</v>
      </c>
      <c r="F124" s="144">
        <v>44195</v>
      </c>
      <c r="G124" s="159">
        <f t="shared" si="5"/>
        <v>10.3</v>
      </c>
      <c r="H124" s="64" t="s">
        <v>2683</v>
      </c>
      <c r="I124" s="63" t="s">
        <v>1157</v>
      </c>
      <c r="J124" s="63" t="s">
        <v>844</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2664</v>
      </c>
      <c r="C125" s="162" t="s">
        <v>31</v>
      </c>
      <c r="D125" s="63" t="s">
        <v>2684</v>
      </c>
      <c r="E125" s="144">
        <v>43886</v>
      </c>
      <c r="F125" s="144">
        <v>44195</v>
      </c>
      <c r="G125" s="159">
        <f t="shared" si="5"/>
        <v>10.3</v>
      </c>
      <c r="H125" s="64" t="s">
        <v>2683</v>
      </c>
      <c r="I125" s="63" t="s">
        <v>1157</v>
      </c>
      <c r="J125" s="63" t="s">
        <v>854</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2664</v>
      </c>
      <c r="C126" s="162" t="s">
        <v>31</v>
      </c>
      <c r="D126" s="63" t="s">
        <v>2684</v>
      </c>
      <c r="E126" s="144">
        <v>43886</v>
      </c>
      <c r="F126" s="144">
        <v>44195</v>
      </c>
      <c r="G126" s="159">
        <f t="shared" si="5"/>
        <v>10.3</v>
      </c>
      <c r="H126" s="64" t="s">
        <v>2683</v>
      </c>
      <c r="I126" s="63" t="s">
        <v>1157</v>
      </c>
      <c r="J126" s="63" t="s">
        <v>858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2664</v>
      </c>
      <c r="C127" s="162" t="s">
        <v>31</v>
      </c>
      <c r="D127" s="63" t="s">
        <v>2685</v>
      </c>
      <c r="E127" s="144">
        <v>43877</v>
      </c>
      <c r="F127" s="144">
        <v>44195</v>
      </c>
      <c r="G127" s="159">
        <f t="shared" si="5"/>
        <v>10.6</v>
      </c>
      <c r="H127" s="121" t="s">
        <v>2687</v>
      </c>
      <c r="I127" s="63" t="s">
        <v>255</v>
      </c>
      <c r="J127" s="63" t="s">
        <v>270</v>
      </c>
      <c r="K127" s="68">
        <v>1488489746</v>
      </c>
      <c r="L127" s="100">
        <f>+IF(AND(K127&gt;0,O127="Ejecución"),(K127/877802)*Tabla28[[#This Row],[% participación]],IF(AND(K127&gt;0,O127&lt;&gt;"Ejecución"),"-",""))</f>
        <v>1695.7010191364341</v>
      </c>
      <c r="M127" s="65" t="s">
        <v>1148</v>
      </c>
      <c r="N127" s="172">
        <f t="shared" si="6"/>
        <v>1</v>
      </c>
      <c r="O127" s="161" t="s">
        <v>1150</v>
      </c>
      <c r="P127" s="79"/>
    </row>
    <row r="128" spans="1:16" s="7" customFormat="1" ht="24.75" customHeight="1" outlineLevel="1" x14ac:dyDescent="0.25">
      <c r="A128" s="143">
        <v>15</v>
      </c>
      <c r="B128" s="160" t="s">
        <v>2664</v>
      </c>
      <c r="C128" s="162" t="s">
        <v>31</v>
      </c>
      <c r="D128" s="63" t="s">
        <v>2686</v>
      </c>
      <c r="E128" s="144">
        <v>43877</v>
      </c>
      <c r="F128" s="144">
        <v>44195</v>
      </c>
      <c r="G128" s="159">
        <f t="shared" si="5"/>
        <v>10.6</v>
      </c>
      <c r="H128" s="121" t="s">
        <v>2687</v>
      </c>
      <c r="I128" s="63" t="s">
        <v>255</v>
      </c>
      <c r="J128" s="63" t="s">
        <v>311</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0.02</v>
      </c>
      <c r="G179" s="164">
        <f>IF(F179&gt;0,SUM(E179+F179),"")</f>
        <v>0.04</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285083322.16000003</v>
      </c>
      <c r="F185" s="92"/>
      <c r="G185" s="93"/>
      <c r="H185" s="88"/>
      <c r="I185" s="90" t="s">
        <v>2627</v>
      </c>
      <c r="J185" s="165">
        <f>+SUM(M179:M183)</f>
        <v>0.02</v>
      </c>
      <c r="K185" s="236" t="s">
        <v>2628</v>
      </c>
      <c r="L185" s="236"/>
      <c r="M185" s="94">
        <f>+J185*(SUM(K20:K35))</f>
        <v>142541661.08000001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41968</v>
      </c>
      <c r="D193" s="5"/>
      <c r="E193" s="125">
        <v>4536</v>
      </c>
      <c r="F193" s="5"/>
      <c r="G193" s="5"/>
      <c r="H193" s="146" t="s">
        <v>2676</v>
      </c>
      <c r="J193" s="5"/>
      <c r="K193" s="126">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2694</v>
      </c>
      <c r="J211" s="27" t="s">
        <v>2622</v>
      </c>
      <c r="K211" s="147" t="s">
        <v>2695</v>
      </c>
      <c r="L211" s="21"/>
      <c r="M211" s="21"/>
      <c r="N211" s="21"/>
      <c r="O211" s="8"/>
    </row>
    <row r="212" spans="1:15" x14ac:dyDescent="0.25">
      <c r="A212" s="9"/>
      <c r="B212" s="27" t="s">
        <v>2619</v>
      </c>
      <c r="C212" s="146" t="s">
        <v>2676</v>
      </c>
      <c r="D212" s="21"/>
      <c r="G212" s="27" t="s">
        <v>2621</v>
      </c>
      <c r="H212" s="147" t="s">
        <v>2678</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20" scale="35" orientation="landscape" horizontalDpi="1200" verticalDpi="1200" r:id="rId1"/>
  <rowBreaks count="2" manualBreakCount="2">
    <brk id="107" max="16383" man="1"/>
    <brk id="186" max="14" man="1"/>
  </rowBreaks>
  <colBreaks count="1" manualBreakCount="1">
    <brk id="15" max="1048575" man="1"/>
  </colBreaks>
  <ignoredErrors>
    <ignoredError sqref="B107 D129:D160 M129:M160 G114:G121 L107 G129:J160 G48:G90 G122 G123 G124 G125 G126 G127 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0.8554687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WIN10</cp:lastModifiedBy>
  <cp:lastPrinted>2020-12-30T01:46:18Z</cp:lastPrinted>
  <dcterms:created xsi:type="dcterms:W3CDTF">2020-10-14T21:57:42Z</dcterms:created>
  <dcterms:modified xsi:type="dcterms:W3CDTF">2020-12-30T01:46:21Z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