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autoCompressPictures="0"/>
  <mc:AlternateContent xmlns:mc="http://schemas.openxmlformats.org/markup-compatibility/2006">
    <mc:Choice Requires="x15">
      <x15ac:absPath xmlns:x15ac="http://schemas.microsoft.com/office/spreadsheetml/2010/11/ac" url="D:\PC DIANA MARZO192020\YRAKA 2020\ADMON\INVITACIONES ICBF 2021 DICIEMBRE 28 2020\PUERTO BOYACA\"/>
    </mc:Choice>
  </mc:AlternateContent>
  <xr:revisionPtr revIDLastSave="0" documentId="13_ncr:1_{FF0F6A11-DAFD-4DAF-8208-606D8840435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s="1"/>
  <c r="E185" i="12" s="1"/>
  <c r="L114" i="12"/>
  <c r="W20" i="12"/>
  <c r="V20" i="12"/>
  <c r="N118" i="12"/>
  <c r="N119" i="12"/>
  <c r="N120" i="12"/>
  <c r="L120" i="12" s="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<sst xmlns="http://schemas.openxmlformats.org/spreadsheetml/2006/main" count="3159" uniqueCount="2699">
  <si>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</si>
  <si>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</si>
  <si>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</si>
  <si>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</si>
  <si>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</si>
  <si>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</si>
  <si>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</si>
  <si>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</si>
  <si>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</si>
  <si>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</si>
  <si>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</si>
  <si>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</si>
  <si>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</si>
  <si>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</si>
  <si>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</si>
  <si>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</si>
  <si>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</si>
  <si>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</si>
  <si>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</si>
  <si>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</si>
  <si>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</si>
  <si>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</si>
  <si>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</si>
  <si>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</si>
  <si>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</si>
  <si>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</si>
  <si>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</si>
  <si>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</si>
  <si>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</si>
  <si>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</si>
  <si>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</si>
  <si>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</si>
  <si>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</si>
  <si>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</si>
  <si>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</si>
  <si>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</si>
  <si>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</si>
  <si>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</si>
  <si>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</si>
  <si>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</si>
  <si>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</si>
  <si>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</si>
  <si>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</si>
  <si>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</si>
  <si>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</si>
  <si>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</si>
  <si>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</si>
  <si>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</si>
  <si>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</si>
  <si>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</si>
  <si>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</si>
  <si>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</si>
  <si>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</si>
  <si>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</si>
  <si>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</si>
  <si>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</si>
  <si>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</si>
  <si>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</si>
  <si>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</si>
  <si>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</si>
  <si>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</si>
  <si>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</si>
  <si>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</si>
  <si>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</si>
  <si>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</si>
  <si>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</si>
  <si>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</si>
  <si>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</si>
  <si>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</si>
  <si>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</si>
  <si>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</si>
  <si>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</si>
  <si>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</si>
  <si>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</si>
  <si>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</si>
  <si>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</si>
  <si>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</si>
  <si>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</si>
  <si>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</si>
  <si>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</si>
  <si>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</si>
  <si>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</si>
  <si>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</si>
  <si>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</si>
  <si>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</si>
  <si>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</si>
  <si>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</si>
  <si>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</si>
  <si>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</si>
  <si>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</si>
  <si>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</si>
  <si>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</si>
  <si>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</si>
  <si>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</si>
  <si>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</si>
  <si>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</si>
  <si>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</si>
  <si>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</si>
  <si>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</si>
  <si>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</si>
  <si>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</si>
  <si>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</si>
  <si>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</si>
  <si>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</si>
  <si>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</si>
  <si>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</si>
  <si>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</si>
  <si>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</si>
  <si>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</si>
  <si>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</si>
  <si>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</si>
  <si>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</si>
  <si>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</si>
  <si>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</si>
  <si>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</si>
  <si>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</si>
  <si>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</si>
  <si>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</si>
  <si>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</si>
  <si>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</si>
  <si>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</si>
  <si>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</si>
  <si>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</si>
  <si>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</si>
  <si>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</si>
  <si>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</si>
  <si>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</si>
  <si>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</si>
  <si>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</si>
  <si>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</si>
  <si>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</si>
  <si>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</si>
  <si>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</si>
  <si>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</si>
  <si>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</si>
  <si>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</si>
  <si>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</si>
  <si>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</si>
  <si>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</si>
  <si>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</si>
  <si>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</si>
  <si>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</si>
  <si>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</si>
  <si>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</si>
  <si>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</si>
  <si>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</si>
  <si>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</si>
  <si>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</si>
  <si>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</si>
  <si>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</si>
  <si>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</si>
  <si>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</si>
  <si>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</si>
  <si>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</si>
  <si>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</si>
  <si>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</si>
  <si>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</si>
  <si>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</si>
  <si>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</si>
  <si>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</si>
  <si>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</si>
  <si>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</si>
  <si>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</si>
  <si>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</si>
  <si>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</si>
  <si>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</si>
  <si>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</si>
  <si>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</si>
  <si>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</si>
  <si>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</si>
  <si>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</si>
  <si>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</si>
  <si>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</si>
  <si>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</si>
  <si>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</si>
  <si>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</si>
  <si>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</si>
  <si>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</si>
  <si>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</si>
  <si>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</si>
  <si>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</si>
  <si>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</si>
  <si>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</si>
  <si>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</si>
  <si>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</si>
  <si>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</si>
  <si>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</si>
  <si>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</si>
  <si>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</si>
  <si>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</si>
  <si>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</si>
  <si>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</si>
  <si>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</si>
  <si>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</si>
  <si>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</si>
  <si>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</si>
  <si>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</si>
  <si>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</si>
  <si>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</si>
  <si>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</si>
  <si>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</si>
  <si>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</si>
  <si>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</si>
  <si>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</si>
  <si>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</si>
  <si>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</si>
  <si>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</si>
  <si>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</si>
  <si>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</si>
  <si>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</si>
  <si>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</si>
  <si>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</si>
  <si>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</si>
  <si>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</si>
  <si>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</si>
  <si>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</si>
  <si>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</si>
  <si>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</si>
  <si>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</si>
  <si>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</si>
  <si>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</si>
  <si>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</si>
  <si>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</si>
  <si>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</si>
  <si>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</si>
  <si>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</si>
  <si>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</si>
  <si>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</si>
  <si>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</si>
  <si>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</si>
  <si>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</si>
  <si>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</si>
  <si>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</si>
  <si>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</si>
  <si>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</si>
  <si>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</si>
  <si>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</si>
  <si>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</si>
  <si>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</si>
  <si>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</si>
  <si>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</si>
  <si>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</si>
  <si>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</si>
  <si>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</si>
  <si>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</si>
  <si>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</si>
  <si>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</si>
  <si>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</si>
  <si>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</si>
  <si>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</si>
  <si>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</si>
  <si>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</si>
  <si>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</si>
  <si>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</si>
  <si>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</si>
  <si>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</si>
  <si>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</si>
  <si>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</si>
  <si>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</si>
  <si>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</si>
  <si>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</si>
  <si>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</si>
  <si>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</si>
  <si>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</si>
  <si>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</si>
  <si>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</si>
  <si>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</si>
  <si>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</si>
  <si>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</si>
  <si>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</si>
  <si>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</si>
  <si>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</si>
  <si>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</si>
  <si>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</si>
  <si>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</si>
  <si>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</si>
  <si>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</si>
  <si>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</si>
  <si>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</si>
  <si>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</si>
  <si>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</si>
  <si>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</si>
  <si>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</si>
  <si>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</si>
  <si>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</si>
  <si>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</si>
  <si>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</si>
  <si>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</si>
  <si>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</si>
  <si>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</si>
  <si>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</si>
  <si>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</si>
  <si>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</si>
  <si>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</si>
  <si>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</si>
  <si>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</si>
  <si>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</si>
  <si>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</si>
  <si>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</si>
  <si>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</si>
  <si>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</si>
  <si>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</si>
  <si>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</si>
  <si>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</si>
  <si>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</si>
  <si>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</si>
  <si>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</si>
  <si>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</si>
  <si>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</si>
  <si>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</si>
  <si>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</si>
  <si>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</si>
  <si>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</si>
  <si>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</si>
  <si>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</si>
  <si>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</si>
  <si>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</si>
  <si>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</si>
  <si>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</si>
  <si>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</si>
  <si>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</si>
  <si>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</si>
  <si>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</si>
  <si>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</si>
  <si>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</si>
  <si>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</si>
  <si>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</si>
  <si>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</si>
  <si>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</si>
  <si>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</si>
  <si>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</si>
  <si>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</si>
  <si>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</si>
  <si>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</si>
  <si>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</si>
  <si>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</si>
  <si>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</si>
  <si>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</si>
  <si>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</si>
  <si>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</si>
  <si>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</si>
  <si>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</si>
  <si>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</si>
  <si>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</si>
  <si>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</si>
  <si>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</si>
  <si>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</si>
  <si>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</si>
  <si>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</si>
  <si>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</si>
  <si>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</si>
  <si>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</si>
  <si>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</si>
  <si>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</si>
  <si>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</si>
  <si>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</si>
  <si>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</si>
  <si>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</si>
  <si>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</si>
  <si>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</si>
  <si>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</si>
  <si>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</si>
  <si>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</si>
  <si>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</si>
  <si>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</si>
  <si>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</si>
  <si>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</si>
  <si>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</si>
  <si>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</si>
  <si>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</si>
  <si>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</si>
  <si>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</si>
  <si>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</si>
  <si>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</si>
  <si>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</si>
  <si>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</si>
  <si>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</si>
  <si>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</si>
  <si>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</si>
  <si>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</si>
  <si>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</si>
  <si>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</si>
  <si>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</si>
  <si>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</si>
  <si>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</si>
  <si>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</si>
  <si>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</si>
  <si>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</si>
  <si>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</si>
  <si>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</si>
  <si>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</si>
  <si>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</si>
  <si>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</si>
  <si>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</si>
  <si>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</si>
  <si>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</si>
  <si>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</si>
  <si>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</si>
  <si>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</si>
  <si>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</si>
  <si>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</si>
  <si>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</si>
  <si>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</si>
  <si>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</si>
  <si>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</si>
  <si>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</si>
  <si>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</si>
  <si>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</si>
  <si>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</si>
  <si>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</si>
  <si>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</si>
  <si>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</si>
  <si>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</si>
  <si>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</si>
  <si>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</si>
  <si>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</si>
  <si>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</si>
  <si>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</si>
  <si>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</si>
  <si>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</si>
  <si>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</si>
  <si>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</si>
  <si>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</si>
  <si>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</si>
  <si>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</si>
  <si>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</si>
  <si>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</si>
  <si>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</si>
  <si>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</si>
  <si>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</si>
  <si>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</si>
  <si>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</si>
  <si>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</si>
  <si>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</si>
  <si>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</si>
  <si>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</si>
  <si>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</si>
  <si>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</si>
  <si>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</si>
  <si>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</si>
  <si>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</si>
  <si>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</si>
  <si>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</si>
  <si>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</si>
  <si>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</si>
  <si>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</si>
  <si>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</si>
  <si>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</si>
  <si>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</si>
  <si>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</si>
  <si>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</si>
  <si>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</si>
  <si>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</si>
  <si>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</si>
  <si>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</si>
  <si>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</si>
  <si>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</si>
  <si>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</si>
  <si>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</si>
  <si>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</si>
  <si>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</si>
  <si>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</si>
  <si>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</si>
  <si>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</si>
  <si>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</si>
  <si>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</si>
  <si>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</si>
  <si>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</si>
  <si>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</si>
  <si>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</si>
  <si>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</si>
  <si>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</si>
  <si>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</si>
  <si>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</si>
  <si>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</si>
  <si>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</si>
  <si>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</si>
  <si>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</si>
  <si>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</si>
  <si>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</si>
  <si>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</si>
  <si>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</si>
  <si>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</si>
  <si>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</si>
  <si>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</si>
  <si>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</si>
  <si>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</si>
  <si>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</si>
  <si>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</si>
  <si>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</si>
  <si>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</si>
  <si>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</si>
  <si>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</si>
  <si>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</si>
  <si>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</si>
  <si>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</si>
  <si>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</si>
  <si>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</si>
  <si>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</si>
  <si>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</si>
  <si>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</si>
  <si>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</si>
  <si>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</si>
  <si>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</si>
  <si>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</si>
  <si>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</si>
  <si>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</si>
  <si>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</si>
  <si>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</si>
  <si>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</si>
  <si>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</si>
  <si>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</si>
  <si>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</si>
  <si>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</si>
  <si>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</si>
  <si>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</si>
  <si>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</si>
  <si>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</si>
  <si>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</si>
  <si>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</si>
  <si>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</si>
  <si>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</si>
  <si>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</si>
  <si>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</si>
  <si>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</si>
  <si>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</si>
  <si>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</si>
  <si>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</si>
  <si>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</si>
  <si>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</si>
  <si>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</si>
  <si>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</si>
  <si>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</si>
  <si>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</si>
  <si>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</si>
  <si>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</si>
  <si>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</si>
  <si>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</si>
  <si>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</si>
  <si>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</si>
  <si>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</si>
  <si>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</si>
  <si>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</si>
  <si>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</si>
  <si>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</si>
  <si>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</si>
  <si>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</si>
  <si>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</si>
  <si>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</si>
  <si>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</si>
  <si>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</si>
  <si>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</si>
  <si>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</si>
  <si>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</si>
  <si>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</si>
  <si>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</si>
  <si>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</si>
  <si>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</si>
  <si>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</si>
  <si>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</si>
  <si>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</si>
  <si>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</si>
  <si>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</si>
  <si>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</si>
  <si>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</si>
  <si>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</si>
  <si>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</si>
  <si>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</si>
  <si>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</si>
  <si>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</si>
  <si>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</si>
  <si>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</si>
  <si>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</si>
  <si>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</si>
  <si>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</si>
  <si>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</si>
  <si>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</si>
  <si>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</si>
  <si>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</si>
  <si>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</si>
  <si>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</si>
  <si>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</si>
  <si>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</si>
  <si>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</si>
  <si>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</si>
  <si>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</si>
  <si>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</si>
  <si>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</si>
  <si>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</si>
  <si>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</si>
  <si>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</si>
  <si>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</si>
  <si>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</si>
  <si>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</si>
  <si>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</si>
  <si>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</si>
  <si>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</si>
  <si>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</si>
  <si>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</si>
  <si>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</si>
  <si>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</si>
  <si>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</si>
  <si>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</si>
  <si>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</si>
  <si>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</si>
  <si>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</si>
  <si>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</si>
  <si>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</si>
  <si>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</si>
  <si>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</si>
  <si>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</si>
  <si>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</si>
  <si>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</si>
  <si>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</si>
  <si>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</si>
  <si>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</si>
  <si>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</si>
  <si>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</si>
  <si>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</si>
  <si>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</si>
  <si>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</si>
  <si>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</si>
  <si>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</si>
  <si>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</si>
  <si>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</si>
  <si>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</si>
  <si>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</si>
  <si>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</si>
  <si>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</si>
  <si>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</si>
  <si>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</si>
  <si>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</si>
  <si>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</si>
  <si>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</si>
  <si>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</si>
  <si>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</si>
  <si>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</si>
  <si>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</si>
  <si>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</si>
  <si>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</si>
  <si>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</si>
  <si>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</si>
  <si>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</si>
  <si>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</si>
  <si>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</si>
  <si>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</si>
  <si>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</si>
  <si>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</si>
  <si>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</si>
  <si>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</si>
  <si>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</si>
  <si>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</si>
  <si>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</si>
  <si>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</si>
  <si>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</si>
  <si>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</si>
  <si>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</si>
  <si>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</si>
  <si>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</si>
  <si>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</si>
  <si>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</si>
  <si>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</si>
  <si>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</si>
  <si>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</si>
  <si>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</si>
  <si>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</si>
  <si>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</si>
  <si>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</si>
  <si>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</si>
  <si>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</si>
  <si>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</si>
  <si>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</si>
  <si>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</si>
  <si>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</si>
  <si>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</si>
  <si>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</si>
  <si>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</si>
  <si>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</si>
  <si>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</si>
  <si>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</si>
  <si>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</si>
  <si>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</si>
  <si>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</si>
  <si>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</si>
  <si>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</si>
  <si>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</si>
  <si>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</si>
  <si>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</si>
  <si>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</si>
  <si>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</si>
  <si>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</si>
  <si>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</si>
  <si>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</si>
  <si>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</si>
  <si>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</si>
  <si>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</si>
  <si>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</si>
  <si>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</si>
  <si>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</si>
  <si>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</si>
  <si>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</si>
  <si>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</si>
  <si>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</si>
  <si>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</si>
  <si>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</si>
  <si>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</si>
  <si>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</si>
  <si>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</si>
  <si>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</si>
  <si>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</si>
  <si>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</si>
  <si>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</si>
  <si>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</si>
  <si>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</si>
  <si>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</si>
  <si>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</si>
  <si>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</si>
  <si>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</si>
  <si>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</si>
  <si>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</si>
  <si>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</si>
  <si>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</si>
  <si>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</si>
  <si>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</si>
  <si>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</si>
  <si>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</si>
  <si>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</si>
  <si>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</si>
  <si>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</si>
  <si>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</si>
  <si>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</si>
  <si>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</si>
  <si>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</si>
  <si>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</si>
  <si>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</si>
  <si>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</si>
  <si>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</si>
  <si>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</si>
  <si>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</si>
  <si>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</si>
  <si>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</si>
  <si>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</si>
  <si>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</si>
  <si>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</si>
  <si>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</si>
  <si>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</si>
  <si>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</si>
  <si>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</si>
  <si>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</si>
  <si>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</si>
  <si>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</si>
  <si>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</si>
  <si>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</si>
  <si>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</si>
  <si>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</si>
  <si>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</si>
  <si>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</si>
  <si>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</si>
  <si>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</si>
  <si>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</si>
  <si>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</si>
  <si>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</si>
  <si>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</si>
  <si>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</si>
  <si>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</si>
  <si>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</si>
  <si>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</si>
  <si>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</si>
  <si>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</si>
  <si>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</si>
  <si>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</si>
  <si>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</si>
  <si>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</si>
  <si>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</si>
  <si>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</si>
  <si>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</si>
  <si>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</si>
  <si>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</si>
  <si>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</si>
  <si>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</si>
  <si>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</si>
  <si>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</si>
  <si>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</si>
  <si>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</si>
  <si>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</si>
  <si>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</si>
  <si>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</si>
  <si>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</si>
  <si>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</si>
  <si>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</si>
  <si>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</si>
  <si>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</si>
  <si>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</si>
  <si>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</si>
  <si>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</si>
  <si>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</si>
  <si>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</si>
  <si>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</si>
  <si>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</si>
  <si>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</si>
  <si>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</si>
  <si>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</si>
  <si>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</si>
  <si>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</si>
  <si>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</si>
  <si>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</si>
  <si>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</si>
  <si>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</si>
  <si>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</si>
  <si>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</si>
  <si>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</si>
  <si>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</si>
  <si>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</si>
  <si>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</si>
  <si>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</si>
  <si>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</si>
  <si>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</si>
  <si>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</si>
  <si>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</si>
  <si>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</si>
  <si>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</si>
  <si>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</si>
  <si>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</si>
  <si>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</si>
  <si>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</si>
  <si>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</si>
  <si>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</si>
  <si>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</si>
  <si>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</si>
  <si>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</si>
  <si>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</si>
  <si>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</si>
  <si>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</si>
  <si>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</si>
  <si>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</si>
  <si>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</si>
  <si>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</si>
  <si>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</si>
  <si>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</si>
  <si>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</si>
  <si>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</si>
  <si>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</si>
  <si>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</si>
  <si>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</si>
  <si>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</si>
  <si>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</si>
  <si>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</si>
  <si>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</si>
  <si>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</si>
  <si>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</si>
  <si>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</si>
  <si>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</si>
  <si>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</si>
  <si>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</si>
  <si>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</si>
  <si>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</si>
  <si>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</si>
  <si>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</si>
  <si>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</si>
  <si>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</si>
  <si>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</si>
  <si>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</si>
  <si>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</si>
  <si>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</si>
  <si>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</si>
  <si>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</si>
  <si>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</si>
  <si>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</si>
  <si>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</si>
  <si>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</si>
  <si>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</si>
  <si>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</si>
  <si>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</si>
  <si>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</si>
  <si>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</si>
  <si>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</si>
  <si>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</si>
  <si>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</si>
  <si>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</si>
  <si>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</si>
  <si>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</si>
  <si>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</si>
  <si>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</si>
  <si>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</si>
  <si>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</si>
  <si>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</si>
  <si>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</si>
  <si>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</si>
  <si>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</si>
  <si>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</si>
  <si>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</si>
  <si>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</si>
  <si>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</si>
  <si>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</si>
  <si>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</si>
  <si>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</si>
  <si>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</si>
  <si>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</si>
  <si>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</si>
  <si>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</si>
  <si>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</si>
  <si>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</si>
  <si>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</si>
  <si>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</si>
  <si>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</si>
  <si>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</si>
  <si>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</si>
  <si>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</si>
  <si>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</si>
  <si>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</si>
  <si>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</si>
  <si>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</si>
  <si>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</si>
  <si>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</si>
  <si>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</si>
  <si>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</si>
  <si>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</si>
  <si>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</si>
  <si>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</si>
  <si>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</si>
  <si>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</si>
  <si>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</si>
  <si>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</si>
  <si>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</si>
  <si>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</si>
  <si>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</si>
  <si>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</si>
  <si>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</si>
  <si>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</si>
  <si>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</si>
  <si>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</si>
  <si>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</si>
  <si>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</si>
  <si>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</si>
  <si>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</si>
  <si>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</si>
  <si>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</si>
  <si>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</si>
  <si>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</si>
  <si>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</si>
  <si>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</si>
  <si>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</si>
  <si>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</si>
  <si>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</si>
  <si>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</si>
  <si>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</si>
  <si>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</si>
  <si>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</si>
  <si>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</si>
  <si>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</si>
  <si>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</si>
  <si>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</si>
  <si>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</si>
  <si>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</si>
  <si>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</si>
  <si>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</si>
  <si>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</si>
  <si>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</si>
  <si>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</si>
  <si>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</si>
  <si>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</si>
  <si>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</si>
  <si>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</si>
  <si>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</si>
  <si>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</si>
  <si>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</si>
  <si>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</si>
  <si>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</si>
  <si>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</si>
  <si>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</si>
  <si>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</si>
  <si>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</si>
  <si>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</si>
  <si>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</si>
  <si>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</si>
  <si>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</si>
  <si>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</si>
  <si>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</si>
  <si>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</si>
  <si>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</si>
  <si>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</si>
  <si>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</si>
  <si>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</si>
  <si>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</si>
  <si>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</si>
  <si>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</si>
  <si>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</si>
  <si>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</si>
  <si>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</si>
  <si>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</si>
  <si>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</si>
  <si>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</si>
  <si>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</si>
  <si>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</si>
  <si>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</si>
  <si>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</si>
  <si>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</si>
  <si>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</si>
  <si>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</si>
  <si>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</si>
  <si>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</si>
  <si>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</si>
  <si>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</si>
  <si>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</si>
  <si>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</si>
  <si>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</si>
  <si>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</si>
  <si>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</si>
  <si>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</si>
  <si>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</si>
  <si>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</si>
  <si>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</si>
  <si>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</si>
  <si>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</si>
  <si>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</si>
  <si>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</si>
  <si>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</si>
  <si>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</si>
  <si>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</si>
  <si>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</si>
  <si>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</si>
  <si>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</si>
  <si>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</si>
  <si>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</si>
  <si>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</si>
  <si>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</si>
  <si>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</si>
  <si>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</si>
  <si>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</si>
  <si>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</si>
  <si>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</si>
  <si>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</si>
  <si>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</si>
  <si>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</si>
  <si>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</si>
  <si>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</si>
  <si>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</si>
  <si>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</si>
  <si>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</si>
  <si>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</si>
  <si>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</si>
  <si>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</si>
  <si>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</si>
  <si>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</si>
  <si>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</si>
  <si>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</si>
  <si>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</si>
  <si>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</si>
  <si>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</si>
  <si>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</si>
  <si>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</si>
  <si>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</si>
  <si>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</si>
  <si>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</si>
  <si>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</si>
  <si>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</si>
  <si>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</si>
  <si>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</si>
  <si>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</si>
  <si>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</si>
  <si>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</si>
  <si>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</si>
  <si>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</si>
  <si>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</si>
  <si>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</si>
  <si>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</si>
  <si>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</si>
  <si>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</si>
  <si>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</si>
  <si>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</si>
  <si>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</si>
  <si>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</si>
  <si>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</si>
  <si>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</si>
  <si>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</si>
  <si>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</si>
  <si>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</si>
  <si>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</si>
  <si>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</si>
  <si>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</si>
  <si>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</si>
  <si>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</si>
  <si>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</si>
  <si>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</si>
  <si>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</si>
  <si>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</si>
  <si>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</si>
  <si>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</si>
  <si>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</si>
  <si>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</si>
  <si>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</si>
  <si>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</si>
  <si>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</si>
  <si>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</si>
  <si>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</si>
  <si>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</si>
  <si>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</si>
  <si>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</si>
  <si>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</si>
  <si>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</si>
  <si>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</si>
  <si>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</si>
  <si>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</si>
  <si>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</si>
  <si>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</si>
  <si>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</si>
  <si>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</si>
  <si>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</si>
  <si>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</si>
  <si>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</si>
  <si>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</si>
  <si>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</si>
  <si>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</si>
  <si>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</si>
  <si>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</si>
  <si>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</si>
  <si>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</si>
  <si>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</si>
  <si>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</si>
  <si>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</si>
  <si>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</si>
  <si>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</si>
  <si>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</si>
  <si>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</si>
  <si>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</si>
  <si>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</si>
  <si>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</si>
  <si>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</si>
  <si>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</si>
  <si>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</si>
  <si>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</si>
  <si>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</si>
  <si>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</si>
  <si>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</si>
  <si>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</si>
  <si>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</si>
  <si>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</si>
  <si>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</si>
  <si>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</si>
  <si>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</si>
  <si>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</si>
  <si>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</si>
  <si>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</si>
  <si>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</si>
  <si>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</si>
  <si>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</si>
  <si>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</si>
  <si>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</si>
  <si>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</si>
  <si>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</si>
  <si>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</si>
  <si>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</si>
  <si>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</si>
  <si>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</si>
  <si>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</si>
  <si>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</si>
  <si>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</si>
  <si>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</si>
  <si>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</si>
  <si>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</si>
  <si>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</si>
  <si>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</si>
  <si>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</si>
  <si>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</si>
  <si>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</si>
  <si>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</si>
  <si>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</si>
  <si>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</si>
  <si>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</si>
  <si>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</si>
  <si>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</si>
  <si>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</si>
  <si>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</si>
  <si>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</si>
  <si>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</si>
  <si>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</si>
  <si>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</si>
  <si>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</si>
  <si>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</si>
  <si>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</si>
  <si>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</si>
  <si>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</si>
  <si>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</si>
  <si>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</si>
  <si>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</si>
  <si>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</si>
  <si>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</si>
  <si>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</si>
  <si>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</si>
  <si>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</si>
  <si>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</si>
  <si>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</si>
  <si>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</si>
  <si>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</si>
  <si>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</si>
  <si>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</si>
  <si>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</si>
  <si>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</si>
  <si>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</si>
  <si>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</si>
  <si>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</si>
  <si>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</si>
  <si>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</si>
  <si>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</si>
  <si>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</si>
  <si>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</si>
  <si>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</si>
  <si>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</si>
  <si>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</si>
  <si>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</si>
  <si>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</si>
  <si>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</si>
  <si>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</si>
  <si>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</si>
  <si>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</si>
  <si>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</si>
  <si>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</si>
  <si>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</si>
  <si>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</si>
  <si>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</si>
  <si>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</si>
  <si>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</si>
  <si>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</si>
  <si>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</si>
  <si>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</si>
  <si>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</si>
  <si>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</si>
  <si>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</si>
  <si>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</si>
  <si>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</si>
  <si>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</si>
  <si>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</si>
  <si>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</si>
  <si>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</si>
  <si>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</si>
  <si>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</si>
  <si>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</si>
  <si>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</si>
  <si>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</si>
  <si>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</si>
  <si>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</si>
  <si>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</si>
  <si>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</si>
  <si>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</si>
  <si>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</si>
  <si>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</si>
  <si>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</si>
  <si>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</si>
  <si>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</si>
  <si>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</si>
  <si>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</si>
  <si>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</si>
  <si>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</si>
  <si>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</si>
  <si>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</si>
  <si>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</si>
  <si>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</si>
  <si>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</si>
  <si>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</si>
  <si>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</si>
  <si>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</si>
  <si>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</si>
  <si>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</si>
  <si>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</si>
  <si>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</si>
  <si>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</si>
  <si>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</si>
  <si>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</si>
  <si>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</si>
  <si>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</si>
  <si>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</si>
  <si>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</si>
  <si>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</si>
  <si>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</si>
  <si>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</si>
  <si>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</si>
  <si>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</si>
  <si>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</si>
  <si>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</si>
  <si>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</si>
  <si>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</si>
  <si>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</si>
  <si>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</si>
  <si>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</si>
  <si>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</si>
  <si>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</si>
  <si>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</si>
  <si>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</si>
  <si>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</si>
  <si>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</si>
  <si>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</si>
  <si>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</si>
  <si>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</si>
  <si>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</si>
  <si>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</si>
  <si>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</si>
  <si>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</si>
  <si>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</si>
  <si>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</si>
  <si>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</si>
  <si>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</si>
  <si>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</si>
  <si>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</si>
  <si>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</si>
  <si>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</si>
  <si>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</si>
  <si>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</si>
  <si>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</si>
  <si>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</si>
  <si>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</si>
  <si>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</si>
  <si>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</si>
  <si>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</si>
  <si>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</si>
  <si>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</si>
  <si>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</si>
  <si>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</si>
  <si>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</si>
  <si>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</si>
  <si>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</si>
  <si>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</si>
  <si>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</si>
  <si>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</si>
  <si>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</si>
  <si>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</si>
  <si>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</si>
  <si>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</si>
  <si>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</si>
  <si>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</si>
  <si>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</si>
  <si>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</si>
  <si>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</si>
  <si>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</si>
  <si>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</si>
  <si>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</si>
  <si>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</si>
  <si>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</si>
  <si>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</si>
  <si>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</si>
  <si>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</si>
  <si>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</si>
  <si>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</si>
  <si>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</si>
  <si>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</si>
  <si>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</si>
  <si>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</si>
  <si>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</si>
  <si>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</si>
  <si>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</si>
  <si>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</si>
  <si>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</si>
  <si>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</si>
  <si>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</si>
  <si>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</si>
  <si>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</si>
  <si>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</si>
  <si>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</si>
  <si>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</si>
  <si>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</si>
  <si>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</si>
  <si>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</si>
  <si>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</si>
  <si>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</si>
  <si>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</si>
  <si>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</si>
  <si>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</si>
  <si>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</si>
  <si>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</si>
  <si>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</si>
  <si>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</si>
  <si>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</si>
  <si>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</si>
  <si>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</si>
  <si>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</si>
  <si>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</si>
  <si>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</si>
  <si>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</si>
  <si>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</si>
  <si>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</si>
  <si>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</si>
  <si>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</si>
  <si>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</si>
  <si>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</si>
  <si>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</si>
  <si>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</si>
  <si>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</si>
  <si>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</si>
  <si>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</si>
  <si>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</si>
  <si>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</si>
  <si>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</si>
  <si>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</si>
  <si>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</si>
  <si>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</si>
  <si>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</si>
  <si>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</si>
  <si>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</si>
  <si>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</si>
  <si>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</si>
  <si>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</si>
  <si>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</si>
  <si>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</si>
  <si>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</si>
  <si>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</si>
  <si>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</si>
  <si>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</si>
  <si>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</si>
  <si>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</si>
  <si>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</si>
  <si>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</si>
  <si>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</si>
  <si>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</si>
  <si>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</si>
  <si>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</si>
  <si>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</si>
  <si>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</si>
  <si>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</si>
  <si>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</si>
  <si>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</si>
  <si>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</si>
  <si>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</si>
  <si>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</si>
  <si>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</si>
  <si>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</si>
  <si>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</si>
  <si>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</si>
  <si>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</si>
  <si>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</si>
  <si>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</si>
  <si>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</si>
  <si>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</si>
  <si>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</si>
  <si>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</si>
  <si>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</si>
  <si>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</si>
  <si>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</si>
  <si>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</si>
  <si>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</si>
  <si>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</si>
  <si>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</si>
  <si>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</si>
  <si>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</si>
  <si>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</si>
  <si>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</si>
  <si>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</si>
  <si>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</si>
  <si>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</si>
  <si>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</si>
  <si>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</si>
  <si>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</si>
  <si>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</si>
  <si>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</si>
  <si>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</si>
  <si>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</si>
  <si>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</si>
  <si>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</si>
  <si>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</si>
  <si>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</si>
  <si>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</si>
  <si>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</si>
  <si>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</si>
  <si>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</si>
  <si>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</si>
  <si>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</si>
  <si>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</si>
  <si>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</si>
  <si>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</si>
  <si>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</si>
  <si>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</si>
  <si>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</si>
  <si>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</si>
  <si>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</si>
  <si>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</si>
  <si>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</si>
  <si>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</si>
  <si>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</si>
  <si>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</si>
  <si>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</si>
  <si>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</si>
  <si>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</si>
  <si>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</si>
  <si>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</si>
  <si>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</si>
  <si>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</si>
  <si>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</si>
  <si>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</si>
  <si>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</si>
  <si>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</si>
  <si>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</si>
  <si>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</si>
  <si>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</si>
  <si>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</si>
  <si>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</si>
  <si>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</si>
  <si>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</si>
  <si>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</si>
  <si>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</si>
  <si>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</si>
  <si>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</si>
  <si>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</si>
  <si>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</si>
  <si>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</si>
  <si>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</si>
  <si>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</si>
  <si>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</si>
  <si>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</si>
  <si>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</si>
  <si>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</si>
  <si>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</si>
  <si>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</si>
  <si>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</si>
  <si>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</si>
  <si>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</si>
  <si>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</si>
  <si>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</si>
  <si>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</si>
  <si>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</si>
  <si>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</si>
  <si>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</si>
  <si>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</si>
  <si>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</si>
  <si>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</si>
  <si>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</si>
  <si>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</si>
  <si>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</si>
  <si>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</si>
  <si>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</si>
  <si>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</si>
  <si>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</si>
  <si>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</si>
  <si>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</si>
  <si>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</si>
  <si>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</si>
  <si>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</si>
  <si>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</si>
  <si>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</si>
  <si>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</si>
  <si>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</si>
  <si>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</si>
  <si>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</si>
  <si>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</si>
  <si>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</si>
  <si>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</si>
  <si>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</si>
  <si>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</si>
  <si>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</si>
  <si>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</si>
  <si>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</si>
  <si>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</si>
  <si>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</si>
  <si>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</si>
  <si>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</si>
  <si>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</si>
  <si>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</si>
  <si>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</si>
  <si>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</si>
  <si>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</si>
  <si>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</si>
  <si>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</si>
  <si>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</si>
  <si>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</si>
  <si>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</si>
  <si>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</si>
  <si>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</si>
  <si>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</si>
  <si>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</si>
  <si>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</si>
  <si>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</si>
  <si>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</si>
  <si>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</si>
  <si>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</si>
  <si>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</si>
  <si>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</si>
  <si>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</si>
  <si>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</si>
  <si>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</si>
  <si>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</si>
  <si>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</si>
  <si>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</si>
  <si>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</si>
  <si>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</si>
  <si>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</si>
  <si>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</si>
  <si>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</si>
  <si>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</si>
  <si>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</si>
  <si>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</si>
  <si>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</si>
  <si>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</si>
  <si>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</si>
  <si>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</si>
  <si>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</si>
  <si>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</si>
  <si>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</si>
  <si>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</si>
  <si>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</si>
  <si>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</si>
  <si>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</si>
  <si>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</si>
  <si>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</si>
  <si>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</si>
  <si>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</si>
  <si>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</si>
  <si>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</si>
  <si>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</si>
  <si>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</si>
  <si>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</si>
  <si>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</si>
  <si>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</si>
  <si>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</si>
  <si>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</si>
  <si>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</si>
  <si>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</si>
  <si>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</si>
  <si>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</si>
  <si>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</si>
  <si>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</si>
  <si>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</si>
  <si>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</si>
  <si>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</si>
  <si>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</si>
  <si>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</si>
  <si>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</si>
  <si>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</si>
  <si>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</si>
  <si>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</si>
  <si>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</si>
  <si>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</si>
  <si>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</si>
  <si>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</si>
  <si>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</si>
  <si>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</si>
  <si>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</si>
  <si>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</si>
  <si>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</si>
  <si>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</si>
  <si>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</si>
  <si>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</si>
  <si>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</si>
  <si>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</si>
  <si>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</si>
  <si>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</si>
  <si>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</si>
  <si>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</si>
  <si>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</si>
  <si>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</si>
  <si>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</si>
  <si>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</si>
  <si>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</si>
  <si>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</si>
  <si>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</si>
  <si>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</si>
  <si>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</si>
  <si>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</si>
  <si>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</si>
  <si>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</si>
  <si>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</si>
  <si>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</si>
  <si>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</si>
  <si>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</si>
  <si>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</si>
  <si>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</si>
  <si>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</si>
  <si>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</si>
  <si>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</si>
  <si>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</si>
  <si>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</si>
  <si>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</si>
  <si>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</si>
  <si>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</si>
  <si>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</si>
  <si>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</si>
  <si>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</si>
  <si>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</si>
  <si>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</si>
  <si>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</si>
  <si>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</si>
  <si>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</si>
  <si>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</si>
  <si>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</si>
  <si>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</si>
  <si>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</si>
  <si>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</si>
  <si>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</si>
  <si>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</si>
  <si>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</si>
  <si>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</si>
  <si>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</si>
  <si>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</si>
  <si>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</si>
  <si>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</si>
  <si>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</si>
  <si>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</si>
  <si>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</si>
  <si>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</si>
  <si>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</si>
  <si>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</si>
  <si>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</si>
  <si>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</si>
  <si>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</si>
  <si>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</si>
  <si>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</si>
  <si>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</si>
  <si>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</si>
  <si>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</si>
  <si>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</si>
  <si>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</si>
  <si>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</si>
  <si>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</si>
  <si>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</si>
  <si>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</si>
  <si>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</si>
  <si>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</si>
  <si>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</si>
  <si>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</si>
  <si>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</si>
  <si>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</si>
  <si>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</si>
  <si>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</si>
  <si>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</si>
  <si>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</si>
  <si>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</si>
  <si>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</si>
  <si>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</si>
  <si>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</si>
  <si>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</si>
  <si>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</si>
  <si>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</si>
  <si>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</si>
  <si>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</si>
  <si>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</si>
  <si>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</si>
  <si>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</si>
  <si>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</si>
  <si>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</si>
  <si>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</si>
  <si>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</si>
  <si>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</si>
  <si>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</si>
  <si>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</si>
  <si>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</si>
  <si>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</si>
  <si>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</si>
  <si>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</si>
  <si>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</si>
  <si>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</si>
  <si>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</si>
  <si>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</si>
  <si>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</si>
  <si>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</si>
  <si>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</si>
  <si>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</si>
  <si>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</si>
  <si>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</si>
  <si>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</si>
  <si>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</si>
  <si>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</si>
  <si>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</si>
  <si>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</si>
  <si>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</si>
  <si>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</si>
  <si>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</si>
  <si>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</si>
  <si>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</si>
  <si>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</si>
  <si>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</si>
  <si>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</si>
  <si>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</si>
  <si>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</si>
  <si>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</si>
  <si>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</si>
  <si>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</si>
  <si>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</si>
  <si>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</si>
  <si>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</si>
  <si>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</si>
  <si>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</si>
  <si>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</si>
  <si>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</si>
  <si>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</si>
  <si>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</si>
  <si>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</si>
  <si>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</si>
  <si>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</si>
  <si>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</si>
  <si>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</si>
  <si>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</si>
  <si>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</si>
  <si>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</si>
  <si>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</si>
  <si>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</si>
  <si>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</si>
  <si>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</si>
  <si>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</si>
  <si>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</si>
  <si>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</si>
  <si>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</si>
  <si>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</si>
  <si>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</si>
  <si>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</si>
  <si>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</si>
  <si>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</si>
  <si>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</si>
  <si>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</si>
  <si>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</si>
  <si>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</si>
  <si>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</si>
  <si>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</si>
  <si>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</si>
  <si>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</si>
  <si>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</si>
  <si>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</si>
  <si>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</si>
  <si>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</si>
  <si>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</si>
  <si>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</si>
  <si>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</si>
  <si>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</si>
  <si>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</si>
  <si>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</si>
  <si>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</si>
  <si>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</si>
  <si>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</si>
  <si>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</si>
  <si>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</si>
  <si>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</si>
  <si>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</si>
  <si>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</si>
  <si>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</si>
  <si>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</si>
  <si>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</si>
  <si>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</si>
  <si>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</si>
  <si>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</si>
  <si>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</si>
  <si>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</si>
  <si>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</si>
  <si>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</si>
  <si>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</si>
  <si>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</si>
  <si>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</si>
  <si>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</si>
  <si>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</si>
  <si>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</si>
  <si>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</si>
  <si>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</si>
  <si>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</si>
  <si>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</si>
  <si>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</si>
  <si>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</si>
  <si>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</si>
  <si>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</si>
  <si>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</si>
  <si>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</si>
  <si>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</si>
  <si>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</si>
  <si>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</si>
  <si>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</si>
  <si>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</si>
  <si>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</si>
  <si>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</si>
  <si>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</si>
  <si>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</si>
  <si>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</si>
  <si>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</si>
  <si>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</si>
  <si>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</si>
  <si>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</si>
  <si>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</si>
  <si>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</si>
  <si>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</si>
  <si>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</si>
  <si>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</si>
  <si>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</si>
  <si>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</si>
  <si>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</si>
  <si>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</si>
  <si>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</si>
  <si>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</si>
  <si>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</si>
  <si>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</si>
  <si>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</si>
  <si>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</si>
  <si>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</si>
  <si>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</si>
  <si>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</si>
  <si>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</si>
  <si>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</si>
  <si>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</si>
  <si>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</si>
  <si>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</si>
  <si>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</si>
  <si>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</si>
  <si>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</si>
  <si>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</si>
  <si>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</si>
  <si>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</si>
  <si>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</si>
  <si>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</si>
  <si>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</si>
  <si>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</si>
  <si>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</si>
  <si>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</si>
  <si>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</si>
  <si>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</si>
  <si>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</si>
  <si>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</si>
  <si>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</si>
  <si>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</si>
  <si>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</si>
  <si>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</si>
  <si>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</si>
  <si>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</si>
  <si>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</si>
  <si>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</si>
  <si>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</si>
  <si>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</si>
  <si>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</si>
  <si>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</si>
  <si>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</si>
  <si>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</si>
  <si>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</si>
  <si>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</si>
  <si>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</si>
  <si>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</si>
  <si>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</si>
  <si>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</si>
  <si>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</si>
  <si>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</si>
  <si>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</si>
  <si>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</si>
  <si>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</si>
  <si>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</si>
  <si>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</si>
  <si>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</si>
  <si>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</si>
  <si>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</si>
  <si>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</si>
  <si>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</si>
  <si>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</si>
  <si>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</si>
  <si>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</si>
  <si>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</si>
  <si>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</si>
  <si>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</si>
  <si>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</si>
  <si>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</si>
  <si>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</si>
  <si>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</si>
  <si>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</si>
  <si>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</si>
  <si>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</si>
  <si>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</si>
  <si>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</si>
  <si>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</si>
  <si>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</si>
  <si>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</si>
  <si>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</si>
  <si>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</si>
  <si>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</si>
  <si>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</si>
  <si>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</si>
  <si>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</si>
  <si>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</si>
  <si>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</si>
  <si>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</si>
  <si>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</si>
  <si>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</si>
  <si>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</si>
  <si>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</si>
  <si>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</si>
  <si>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</si>
  <si>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</si>
  <si>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</si>
  <si>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</si>
  <si>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</si>
  <si>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</si>
  <si>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</si>
  <si>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</si>
  <si>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</si>
  <si>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</si>
  <si>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</si>
  <si>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</si>
  <si>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</si>
  <si>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</si>
  <si>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</si>
  <si>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</si>
  <si>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</si>
  <si>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</si>
  <si>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</si>
  <si>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</si>
  <si>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</si>
  <si>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</si>
  <si>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</si>
  <si>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</si>
  <si>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</si>
  <si>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</si>
  <si>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</si>
  <si>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</si>
  <si>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</si>
  <si>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</si>
  <si>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</si>
  <si>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</si>
  <si>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</si>
  <si>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</si>
  <si>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</si>
  <si>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</si>
  <si>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</si>
  <si>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</si>
  <si>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</si>
  <si>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</si>
  <si>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</si>
  <si>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</si>
  <si>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</si>
  <si>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</si>
  <si>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</si>
  <si>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</si>
  <si>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</si>
  <si>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</si>
  <si>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</si>
  <si>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</si>
  <si>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</si>
  <si>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</si>
  <si>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</si>
  <si>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</si>
  <si>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</si>
  <si>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</si>
  <si>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</si>
  <si>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</si>
  <si>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</si>
  <si>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</si>
  <si>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</si>
  <si>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</si>
  <si>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</si>
  <si>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</si>
  <si>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</si>
  <si>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</si>
  <si>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</si>
  <si>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</si>
  <si>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</si>
  <si>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</si>
  <si>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</si>
  <si>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</si>
  <si>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</si>
  <si>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</si>
  <si>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</si>
  <si>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</si>
  <si>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</si>
  <si>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</si>
  <si>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</si>
  <si>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</si>
  <si>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</si>
  <si>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</si>
  <si>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</si>
  <si>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</si>
  <si>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</si>
  <si>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</si>
  <si>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</si>
  <si>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</si>
  <si>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</si>
  <si>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</si>
  <si>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</si>
  <si>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</si>
  <si>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</si>
  <si>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</si>
  <si>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</si>
  <si>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</si>
  <si>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</si>
  <si>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</si>
  <si>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</si>
  <si>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</si>
  <si>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</si>
  <si>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</si>
  <si>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</si>
  <si>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</si>
  <si>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</si>
  <si>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</si>
  <si>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</si>
  <si>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</si>
  <si>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</si>
  <si>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</si>
  <si>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</si>
  <si>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</si>
  <si>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</si>
  <si>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</si>
  <si>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</si>
  <si>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</si>
  <si>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</si>
  <si>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</si>
  <si>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</si>
  <si>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</si>
  <si>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</si>
  <si>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</si>
  <si>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</si>
  <si>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</si>
  <si>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</si>
  <si>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</si>
  <si>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</si>
  <si>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</si>
  <si>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</si>
  <si>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</si>
  <si>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</si>
  <si>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</si>
  <si>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</si>
  <si>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</si>
  <si>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</si>
  <si>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</si>
  <si>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</si>
  <si>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</si>
  <si>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</si>
  <si>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</si>
  <si>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</si>
  <si>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</si>
  <si>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</si>
  <si>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</si>
  <si>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</si>
  <si>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</si>
  <si>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</si>
  <si>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</si>
  <si>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</si>
  <si>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</si>
  <si>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</si>
  <si>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</si>
  <si>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</si>
  <si>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</si>
  <si>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</si>
  <si>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</si>
  <si>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</si>
  <si>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</si>
  <si>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</si>
  <si>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</si>
  <si>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</si>
  <si>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</si>
  <si>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</si>
  <si>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</si>
  <si>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</si>
  <si>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</si>
  <si>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</si>
  <si>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</si>
  <si>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</si>
  <si>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</si>
  <si>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</si>
  <si>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</si>
  <si>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</si>
  <si>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</si>
  <si>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</si>
  <si>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</si>
  <si>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</si>
  <si>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</si>
  <si>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</si>
  <si>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</si>
  <si>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</si>
  <si>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</si>
  <si>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</si>
  <si>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</si>
  <si>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</si>
  <si>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</si>
  <si>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</si>
  <si>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</si>
  <si>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</si>
  <si>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</si>
  <si>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</si>
  <si>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</si>
  <si>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</si>
  <si>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</si>
  <si>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</si>
  <si>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</si>
  <si>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</si>
  <si>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</si>
  <si>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</si>
  <si>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</si>
  <si>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</si>
  <si>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</si>
  <si>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</si>
  <si>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</si>
  <si>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</si>
  <si>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</si>
  <si>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</si>
  <si>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</si>
  <si>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</si>
  <si>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</si>
  <si>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</si>
  <si>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</si>
  <si>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</si>
  <si>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</si>
  <si>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</si>
  <si>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</si>
  <si>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</si>
  <si>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</si>
  <si>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</si>
  <si>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</si>
  <si>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</si>
  <si>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</si>
  <si>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</si>
  <si>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</si>
  <si>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</si>
  <si>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</si>
  <si>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</si>
  <si>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</si>
  <si>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</si>
  <si>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</si>
  <si>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</si>
  <si>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</si>
  <si>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</si>
  <si>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</si>
  <si>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</si>
  <si>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</si>
  <si>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</si>
  <si>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</si>
  <si>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</si>
  <si>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</si>
  <si>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</si>
  <si>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</si>
  <si>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</si>
  <si>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</si>
  <si>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</si>
  <si>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</si>
  <si>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</si>
  <si>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</si>
  <si>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</si>
  <si>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</si>
  <si>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</si>
  <si>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</si>
  <si>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</si>
  <si>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</si>
  <si>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</si>
  <si>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</si>
  <si>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</si>
  <si>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</si>
  <si>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</si>
  <si>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</si>
  <si>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</si>
  <si>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</si>
  <si>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</si>
  <si>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</si>
  <si>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</si>
  <si>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</si>
  <si>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</si>
  <si>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</si>
  <si>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</si>
  <si>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</si>
  <si>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</si>
  <si>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</si>
  <si>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</si>
  <si>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</si>
  <si>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</si>
  <si>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</si>
  <si>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</si>
  <si>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</si>
  <si>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</si>
  <si>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</si>
  <si>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</si>
  <si>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</si>
  <si>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</si>
  <si>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</si>
  <si>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</si>
  <si>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</si>
  <si>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</si>
  <si>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</si>
  <si>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</si>
  <si>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</si>
  <si>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</si>
  <si>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</si>
  <si>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</si>
  <si>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</si>
  <si>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</si>
  <si>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</si>
  <si>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</si>
  <si>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</si>
  <si>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</si>
  <si>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</si>
  <si>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</si>
  <si>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</si>
  <si>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</si>
  <si>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</si>
  <si>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</si>
  <si>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</si>
  <si>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</si>
  <si>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</si>
  <si>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</si>
  <si>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</si>
  <si>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</si>
  <si>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</si>
  <si>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</si>
  <si>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</si>
  <si>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</si>
  <si>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</si>
  <si>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</si>
  <si>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</si>
  <si>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</si>
  <si>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</si>
  <si>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</si>
  <si>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</si>
  <si>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</si>
  <si>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</si>
  <si>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</si>
  <si>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</si>
  <si>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</si>
  <si>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</si>
  <si>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</si>
  <si>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</si>
  <si>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</si>
  <si>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</si>
  <si>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</si>
  <si>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</si>
  <si>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</si>
  <si>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</si>
  <si>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</si>
  <si>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</si>
  <si>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</si>
  <si>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</si>
  <si>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</si>
  <si>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</si>
  <si>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</si>
  <si>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</si>
  <si>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</si>
  <si>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</si>
  <si>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</si>
  <si>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</si>
  <si>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</si>
  <si>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</si>
  <si>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</si>
  <si>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</si>
  <si>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</si>
  <si>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</si>
  <si>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</si>
  <si>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</si>
  <si>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</si>
  <si>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</si>
  <si>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</si>
  <si>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</si>
  <si>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</si>
  <si>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</si>
  <si>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</si>
  <si>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</si>
  <si>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</si>
  <si>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</si>
  <si>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</si>
  <si>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</si>
  <si>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</si>
  <si>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</si>
  <si>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</si>
  <si>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</si>
  <si>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</si>
  <si>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</si>
  <si>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</si>
  <si>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</si>
  <si>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</si>
  <si>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</si>
  <si>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</si>
  <si>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</si>
  <si>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</si>
  <si>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</si>
  <si>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</si>
  <si>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</si>
  <si>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</si>
  <si>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</si>
  <si>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</si>
  <si>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</si>
  <si>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</si>
  <si>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</si>
  <si>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</si>
  <si>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</si>
  <si>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</si>
  <si>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</si>
  <si>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</si>
  <si>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</si>
  <si>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</si>
  <si>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</si>
  <si>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</si>
  <si>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</si>
  <si>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</si>
  <si>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</si>
  <si>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</si>
  <si>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</si>
  <si>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</si>
  <si>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</si>
  <si>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</si>
  <si>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</si>
  <si>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</si>
  <si>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</si>
  <si>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</si>
  <si>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</si>
  <si>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</si>
  <si>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</si>
  <si>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</si>
  <si>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</si>
  <si>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</si>
  <si>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</si>
  <si>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</si>
  <si>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</si>
  <si>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</si>
  <si>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</si>
  <si>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</si>
  <si>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</si>
  <si>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</si>
  <si>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</si>
  <si>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</si>
  <si>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</si>
  <si>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</si>
  <si>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</si>
  <si>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</si>
  <si>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</si>
  <si>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</si>
  <si>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</si>
  <si>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</si>
  <si>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</si>
  <si>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</si>
  <si>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</si>
  <si>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</si>
  <si>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</si>
  <si>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</si>
  <si>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</si>
  <si>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</si>
  <si>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</si>
  <si>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</si>
  <si>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</si>
  <si>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</si>
  <si>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</si>
  <si>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</si>
  <si>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</si>
  <si>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</si>
  <si>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</si>
  <si>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</si>
  <si>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</si>
  <si>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</si>
  <si>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</si>
  <si>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</si>
  <si>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</si>
  <si>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</si>
  <si>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</si>
  <si>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</si>
  <si>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</si>
  <si>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</si>
  <si>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</si>
  <si>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</si>
  <si>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</si>
  <si>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</si>
  <si>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</si>
  <si>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</si>
  <si>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</si>
  <si>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</si>
  <si>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</si>
  <si>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</si>
  <si>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</si>
  <si>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</si>
  <si>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</si>
  <si>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</si>
  <si>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</si>
  <si>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</si>
  <si>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</si>
  <si>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</si>
  <si>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</si>
  <si>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</si>
  <si>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</si>
  <si>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</si>
  <si>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</si>
  <si>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</si>
  <si>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</si>
  <si>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</si>
  <si>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</si>
  <si>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</si>
  <si>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</si>
  <si>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</si>
  <si>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</si>
  <si>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</si>
  <si>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</si>
  <si>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</si>
  <si>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</si>
  <si>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</si>
  <si>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</si>
  <si>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</si>
  <si>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</si>
  <si>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</si>
  <si>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</si>
  <si>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</si>
  <si>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</si>
  <si>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</si>
  <si>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</si>
  <si>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</si>
  <si>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</si>
  <si>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</si>
  <si>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</si>
  <si>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</si>
  <si>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</si>
  <si>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</si>
  <si>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</si>
  <si>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</si>
  <si>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</si>
  <si>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</si>
  <si>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</si>
  <si>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</si>
  <si>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</si>
  <si>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</si>
  <si>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</si>
  <si>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</si>
  <si>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</si>
  <si>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</si>
  <si>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</si>
  <si>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</si>
  <si>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</si>
  <si>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</si>
  <si>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</si>
  <si>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</si>
  <si>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</si>
  <si>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</si>
  <si>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</si>
  <si>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</si>
  <si>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</si>
  <si>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</si>
  <si>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</si>
  <si>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</si>
  <si>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</si>
  <si>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</si>
  <si>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</si>
  <si>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</si>
  <si>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</si>
  <si>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</si>
  <si>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</si>
  <si>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</si>
  <si>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</si>
  <si>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</si>
  <si>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</si>
  <si>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</si>
  <si>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</si>
  <si>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</si>
  <si>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</si>
  <si>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</si>
  <si>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</si>
  <si>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</si>
  <si>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</si>
  <si>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</si>
  <si>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</si>
  <si>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</si>
  <si>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</si>
  <si>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</si>
  <si>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</si>
  <si>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</si>
  <si>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</si>
  <si>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</si>
  <si>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</si>
  <si>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</si>
  <si>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</si>
  <si>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</si>
  <si>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</si>
  <si>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</si>
  <si>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</si>
  <si>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</si>
  <si>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</si>
  <si>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</si>
  <si>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</si>
  <si>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</si>
  <si>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</si>
  <si>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</si>
  <si>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</si>
  <si>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</si>
  <si>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</si>
  <si>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</si>
  <si>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</si>
  <si>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</si>
  <si>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</si>
  <si>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</si>
  <si>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</si>
  <si>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</si>
  <si>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</si>
  <si>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</si>
  <si>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</si>
  <si>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</si>
  <si>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</si>
  <si>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</si>
  <si>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</si>
  <si>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</si>
  <si>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</si>
  <si>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</si>
  <si>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</si>
  <si>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</si>
  <si>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</si>
  <si>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</si>
  <si>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</si>
  <si>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</si>
  <si>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</si>
  <si>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</si>
  <si>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</si>
  <si>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</si>
  <si>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</si>
  <si>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</si>
  <si>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</si>
  <si>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</si>
  <si>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</si>
  <si>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</si>
  <si>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</si>
  <si>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</si>
  <si>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</si>
  <si>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</si>
  <si>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</si>
  <si>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</si>
  <si>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</si>
  <si>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</si>
  <si>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</si>
  <si>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</si>
  <si>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</si>
  <si>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</si>
  <si>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</si>
  <si>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</si>
  <si>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</si>
  <si>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</si>
  <si>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</si>
  <si>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</si>
  <si>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</si>
  <si>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</si>
  <si>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</si>
  <si>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</si>
  <si>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</si>
  <si>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</si>
  <si>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</si>
  <si>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</si>
  <si>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</si>
  <si>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</si>
  <si>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</si>
  <si>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</si>
  <si>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</si>
  <si>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</si>
  <si>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</si>
  <si>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</si>
  <si>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</si>
  <si>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</si>
  <si>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</si>
  <si>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</si>
  <si>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</si>
  <si>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</si>
  <si>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</si>
  <si>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</si>
  <si>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</si>
  <si>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</si>
  <si>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</si>
  <si>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</si>
  <si>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</si>
  <si>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</si>
  <si>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</si>
  <si>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</si>
  <si>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</si>
  <si>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</si>
  <si>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</si>
  <si>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</si>
  <si>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</si>
  <si>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</si>
  <si>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</si>
  <si>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</si>
  <si>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</si>
  <si>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</si>
  <si>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</si>
  <si>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</si>
  <si>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</si>
  <si>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</si>
  <si>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</si>
  <si>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</si>
  <si>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</si>
  <si>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</si>
  <si>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</si>
  <si>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</si>
  <si>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</si>
  <si>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</si>
  <si>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</si>
  <si>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</si>
  <si>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</si>
  <si>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</si>
  <si>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</si>
  <si>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</si>
  <si>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</si>
  <si>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</si>
  <si>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</si>
  <si>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</si>
  <si>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</si>
  <si>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</si>
  <si>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</si>
  <si>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</si>
  <si>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JAIRO VELANDIA BARAJAS </t>
  </si>
  <si>
    <t>jairo.yraka@gmail.com</t>
  </si>
  <si>
    <t>6364419</t>
  </si>
  <si>
    <t>Prestar el servicio  de educacion inicial  en el marco de la atencion integral de desarrollo infantil en medio familiar DIMF -, de conformidad con el manual operativo de la modalidad familiar, el lineamiento tecnico para la atencion a la primera infancia y las directices establecidas por el ICBF en armonia con la politica de estado para el desarrollo integral de la primera infancia de cero a siempre.</t>
  </si>
  <si>
    <t xml:space="preserve">INSTITUTO COLOMBIANO DE BIENESTAR FAMILIAR </t>
  </si>
  <si>
    <t>Prestar el servicio de educacion inicial en el marco de la atencion integral en centros de desarrollo infantil en medio familiar-DIMF de conformidad con los manuales operativos de la modalidad familiar.</t>
  </si>
  <si>
    <t>Prestar el servicio de educacion inicial en el marco de la atencion integral en centros de desarrollo infantil en medio familiar CDI Y desarrollo infantil en medio FAMILIAR-DIMF de conformidad con los manuales operativos de las modalidades</t>
  </si>
  <si>
    <t>147-2020</t>
  </si>
  <si>
    <t>129- 2020</t>
  </si>
  <si>
    <t>129-2020</t>
  </si>
  <si>
    <t>Prestar el servicio de educacion inicial en el marco de la atencion integral en centros de desarrollo infantil en medio familiar CDI de conformidad  con los manuales operativos de las modalidades</t>
  </si>
  <si>
    <t>2021-15-20000033.0</t>
  </si>
  <si>
    <t>336-2014</t>
  </si>
  <si>
    <t>Atender  a niños y niñas menores de 5 años o hasta su ingreso al grado de transicion  en los servicios de educacion inicial y cuidado, con el fin de promover e desarrollo integral de la primera infancia con calidad, de conformidad con los lineamients, las directrices y parametros establecidos por el ICBF.</t>
  </si>
  <si>
    <t>15-26-2016-177</t>
  </si>
  <si>
    <t>Prestar el servicio de atencion, educacion inicial y cuidado a niños y nilas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estaategia de atencion integral  DE CERO A SIEMPRE.</t>
  </si>
  <si>
    <t>15-26-2016-607</t>
  </si>
  <si>
    <t>15-26-393-2017</t>
  </si>
  <si>
    <t>15-26-292-2018</t>
  </si>
  <si>
    <t>15-26-100-2019</t>
  </si>
  <si>
    <t>68-201-2020</t>
  </si>
  <si>
    <t>CALLE 104 22-96 BARRIO PROVENZA - BUCARAMANGA</t>
  </si>
  <si>
    <t>CALLE  104 22 - 96 BARRIO PROVENZA - BUCARAMANGA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</si>
</sst>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u/>
      <sz val="11"/>
      <color theme="1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3">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13">
    <cellStyle name="Hipervínculo" xfId="4" builtinId="8"/>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Moneda [0]" xfId="1" builtinId="7"/>
    <cellStyle name="Normal" xfId="0" builtinId="0"/>
    <cellStyle name="Normal 2" xfId="2" xr:uid="{00000000-0005-0000-0000-00000B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tableSingleCells" Target="../tables/tableSingleCells1.xml"/><Relationship Id="rId1" Type="http://schemas.openxmlformats.org/officeDocument/2006/relationships/drawing" Target="../drawings/drawing1.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3" zoomScaleSheetLayoutView="40" workbookViewId="0">
      <selection activeCell="K205" sqref="K20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2687</v>
      </c>
      <c r="D15" s="35"/>
      <c r="E15" s="35"/>
      <c r="F15" s="5"/>
      <c r="G15" s="32" t="s">
        <v>1168</v>
      </c>
      <c r="H15" s="103" t="s">
        <v>255</v>
      </c>
      <c r="I15" s="32" t="s">
        <v>2624</v>
      </c>
      <c r="J15" s="108"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804011414</v>
      </c>
      <c r="C20" s="5"/>
      <c r="D20" s="73"/>
      <c r="E20" s="5"/>
      <c r="F20" s="5"/>
      <c r="G20" s="5"/>
      <c r="H20" s="240"/>
      <c r="I20" s="146" t="s">
        <v>255</v>
      </c>
      <c r="J20" s="147" t="s">
        <v>326</v>
      </c>
      <c r="K20" s="148">
        <v>393689094</v>
      </c>
      <c r="L20" s="149">
        <v>44242</v>
      </c>
      <c r="M20" s="149">
        <v>44561</v>
      </c>
      <c r="N20" s="132">
        <f>+(M20-L20)/30</f>
        <v>10.633333333333333</v>
      </c>
      <c r="O20" s="135"/>
      <c r="U20" s="131"/>
      <c r="V20" s="105">
        <f ca="1">NOW()</f>
        <v>44194.614921412038</v>
      </c>
      <c r="W20" s="105">
        <f ca="1">NOW()</f>
        <v>44194.614921412038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CORPORACION YRAKA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2679</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2680</v>
      </c>
      <c r="C48" s="112" t="s">
        <v>31</v>
      </c>
      <c r="D48" s="110" t="s">
        <v>2688</v>
      </c>
      <c r="E48" s="142">
        <v>41995</v>
      </c>
      <c r="F48" s="142">
        <v>42368</v>
      </c>
      <c r="G48" s="157">
        <f>IF(AND(E48&lt;&gt;"",F48&lt;&gt;""),((F48-E48)/30),"")</f>
        <v>12.433333333333334</v>
      </c>
      <c r="H48" s="102" t="s">
        <v>2689</v>
      </c>
      <c r="I48" s="113" t="s">
        <v>255</v>
      </c>
      <c r="J48" s="113" t="s">
        <v>326</v>
      </c>
      <c r="K48" s="115">
        <v>2038162256</v>
      </c>
      <c r="L48" s="114" t="s">
        <v>1148</v>
      </c>
      <c r="M48" s="116"/>
      <c r="N48" s="114" t="s">
        <v>27</v>
      </c>
      <c r="O48" s="114" t="s">
        <v>26</v>
      </c>
      <c r="P48" s="78"/>
    </row>
    <row r="49" spans="1:16" s="6" customFormat="1" ht="24.75" customHeight="1" x14ac:dyDescent="0.25">
      <c r="A49" s="140">
        <v>2</v>
      </c>
      <c r="B49" s="111" t="s">
        <v>2680</v>
      </c>
      <c r="C49" s="112" t="s">
        <v>31</v>
      </c>
      <c r="D49" s="118" t="s">
        <v>2690</v>
      </c>
      <c r="E49" s="142">
        <v>42401</v>
      </c>
      <c r="F49" s="142">
        <v>42719</v>
      </c>
      <c r="G49" s="157">
        <f>IF(AND(E49&lt;&gt;"",F49&lt;&gt;""),((F49-E49)/30),"")</f>
        <v>10.6</v>
      </c>
      <c r="H49" s="119" t="s">
        <v>2691</v>
      </c>
      <c r="I49" s="113" t="s">
        <v>255</v>
      </c>
      <c r="J49" s="113" t="s">
        <v>326</v>
      </c>
      <c r="K49" s="120">
        <v>1310779042</v>
      </c>
      <c r="L49" s="114" t="s">
        <v>1148</v>
      </c>
      <c r="M49" s="116"/>
      <c r="N49" s="114" t="s">
        <v>27</v>
      </c>
      <c r="O49" s="114" t="s">
        <v>26</v>
      </c>
      <c r="P49" s="78"/>
    </row>
    <row r="50" spans="1:16" s="6" customFormat="1" ht="24.75" customHeight="1" x14ac:dyDescent="0.25">
      <c r="A50" s="140">
        <v>3</v>
      </c>
      <c r="B50" s="111" t="s">
        <v>2680</v>
      </c>
      <c r="C50" s="112" t="s">
        <v>31</v>
      </c>
      <c r="D50" s="118" t="s">
        <v>2692</v>
      </c>
      <c r="E50" s="142">
        <v>42719</v>
      </c>
      <c r="F50" s="142">
        <v>43084</v>
      </c>
      <c r="G50" s="157">
        <f>IF(AND(E50&lt;&gt;"",F50&lt;&gt;""),((F50-E50)/30),"")</f>
        <v>12.166666666666666</v>
      </c>
      <c r="H50" s="119" t="s">
        <v>2691</v>
      </c>
      <c r="I50" s="113" t="s">
        <v>255</v>
      </c>
      <c r="J50" s="113" t="s">
        <v>326</v>
      </c>
      <c r="K50" s="120">
        <v>496641837</v>
      </c>
      <c r="L50" s="114" t="s">
        <v>1148</v>
      </c>
      <c r="M50" s="116"/>
      <c r="N50" s="114" t="s">
        <v>27</v>
      </c>
      <c r="O50" s="114" t="s">
        <v>1148</v>
      </c>
      <c r="P50" s="78"/>
    </row>
    <row r="51" spans="1:16" s="6" customFormat="1" ht="24.75" customHeight="1" outlineLevel="1" x14ac:dyDescent="0.25">
      <c r="A51" s="140">
        <v>4</v>
      </c>
      <c r="B51" s="111" t="s">
        <v>2680</v>
      </c>
      <c r="C51" s="112" t="s">
        <v>31</v>
      </c>
      <c r="D51" s="118" t="s">
        <v>2693</v>
      </c>
      <c r="E51" s="142">
        <v>43087</v>
      </c>
      <c r="F51" s="142">
        <v>43403</v>
      </c>
      <c r="G51" s="157">
        <f t="shared" ref="G51:G107" si="2">IF(AND(E51&lt;&gt;"",F51&lt;&gt;""),((F51-E51)/30),"")</f>
        <v>10.533333333333333</v>
      </c>
      <c r="H51" s="119" t="s">
        <v>2691</v>
      </c>
      <c r="I51" s="113" t="s">
        <v>255</v>
      </c>
      <c r="J51" s="113" t="s">
        <v>326</v>
      </c>
      <c r="K51" s="120">
        <v>290492877</v>
      </c>
      <c r="L51" s="114" t="s">
        <v>1148</v>
      </c>
      <c r="M51" s="116"/>
      <c r="N51" s="114" t="s">
        <v>27</v>
      </c>
      <c r="O51" s="114" t="s">
        <v>1148</v>
      </c>
      <c r="P51" s="78"/>
    </row>
    <row r="52" spans="1:16" s="7" customFormat="1" ht="24.75" customHeight="1" outlineLevel="1" x14ac:dyDescent="0.25">
      <c r="A52" s="141">
        <v>5</v>
      </c>
      <c r="B52" s="111" t="s">
        <v>2680</v>
      </c>
      <c r="C52" s="112" t="s">
        <v>31</v>
      </c>
      <c r="D52" s="118" t="s">
        <v>2694</v>
      </c>
      <c r="E52" s="142">
        <v>43405</v>
      </c>
      <c r="F52" s="142">
        <v>43434</v>
      </c>
      <c r="G52" s="157">
        <f t="shared" si="2"/>
        <v>0.96666666666666667</v>
      </c>
      <c r="H52" s="119" t="s">
        <v>2691</v>
      </c>
      <c r="I52" s="113" t="s">
        <v>255</v>
      </c>
      <c r="J52" s="113" t="s">
        <v>326</v>
      </c>
      <c r="K52" s="120">
        <v>44735159</v>
      </c>
      <c r="L52" s="114" t="s">
        <v>1148</v>
      </c>
      <c r="M52" s="116"/>
      <c r="N52" s="114" t="s">
        <v>27</v>
      </c>
      <c r="O52" s="114" t="s">
        <v>1148</v>
      </c>
      <c r="P52" s="79"/>
    </row>
    <row r="53" spans="1:16" s="7" customFormat="1" ht="24.75" customHeight="1" outlineLevel="1" x14ac:dyDescent="0.25">
      <c r="A53" s="141">
        <v>6</v>
      </c>
      <c r="B53" s="111" t="s">
        <v>2680</v>
      </c>
      <c r="C53" s="112" t="s">
        <v>31</v>
      </c>
      <c r="D53" s="118" t="s">
        <v>2695</v>
      </c>
      <c r="E53" s="142">
        <v>43486</v>
      </c>
      <c r="F53" s="142">
        <v>43768</v>
      </c>
      <c r="G53" s="157">
        <f t="shared" si="2"/>
        <v>9.4</v>
      </c>
      <c r="H53" s="119" t="s">
        <v>2691</v>
      </c>
      <c r="I53" s="113" t="s">
        <v>255</v>
      </c>
      <c r="J53" s="113" t="s">
        <v>326</v>
      </c>
      <c r="K53" s="117">
        <v>463276779</v>
      </c>
      <c r="L53" s="114" t="s">
        <v>1148</v>
      </c>
      <c r="M53" s="116"/>
      <c r="N53" s="114" t="s">
        <v>27</v>
      </c>
      <c r="O53" s="114" t="s">
        <v>1148</v>
      </c>
      <c r="P53" s="79"/>
    </row>
    <row r="54" spans="1:16" s="7" customFormat="1" ht="24.75" customHeight="1" outlineLevel="1" x14ac:dyDescent="0.25">
      <c r="A54" s="141">
        <v>7</v>
      </c>
      <c r="B54" s="111" t="s">
        <v>2680</v>
      </c>
      <c r="C54" s="112" t="s">
        <v>31</v>
      </c>
      <c r="D54" s="118" t="s">
        <v>2685</v>
      </c>
      <c r="E54" s="142">
        <v>43877</v>
      </c>
      <c r="F54" s="142">
        <v>44196</v>
      </c>
      <c r="G54" s="157">
        <f t="shared" si="2"/>
        <v>10.633333333333333</v>
      </c>
      <c r="H54" s="119" t="s">
        <v>2686</v>
      </c>
      <c r="I54" s="113" t="s">
        <v>255</v>
      </c>
      <c r="J54" s="113" t="s">
        <v>270</v>
      </c>
      <c r="K54" s="117">
        <v>1488489746</v>
      </c>
      <c r="L54" s="114" t="s">
        <v>1148</v>
      </c>
      <c r="M54" s="116"/>
      <c r="N54" s="114" t="s">
        <v>2634</v>
      </c>
      <c r="O54" s="114" t="s">
        <v>1148</v>
      </c>
      <c r="P54" s="79"/>
    </row>
    <row r="55" spans="1:16" s="7" customFormat="1" ht="24.75" customHeight="1" outlineLevel="1" x14ac:dyDescent="0.25">
      <c r="A55" s="141">
        <v>8</v>
      </c>
      <c r="B55" s="111"/>
      <c r="C55" s="112"/>
      <c r="D55" s="110"/>
      <c r="E55" s="142"/>
      <c r="F55" s="142"/>
      <c r="G55" s="157" t="str">
        <f t="shared" si="2"/>
        <v/>
      </c>
      <c r="H55" s="119"/>
      <c r="I55" s="113"/>
      <c r="J55" s="113"/>
      <c r="K55" s="117"/>
      <c r="L55" s="114"/>
      <c r="M55" s="116"/>
      <c r="N55" s="114"/>
      <c r="O55" s="114"/>
      <c r="P55" s="79"/>
    </row>
    <row r="56" spans="1:16" s="7" customFormat="1" ht="24.75" customHeight="1" outlineLevel="1" x14ac:dyDescent="0.25">
      <c r="A56" s="141">
        <v>9</v>
      </c>
      <c r="B56" s="111"/>
      <c r="C56" s="112"/>
      <c r="D56" s="110"/>
      <c r="E56" s="142"/>
      <c r="F56" s="142"/>
      <c r="G56" s="157" t="str">
        <f t="shared" si="2"/>
        <v/>
      </c>
      <c r="H56" s="119"/>
      <c r="I56" s="113"/>
      <c r="J56" s="113"/>
      <c r="K56" s="117"/>
      <c r="L56" s="114"/>
      <c r="M56" s="116"/>
      <c r="N56" s="114"/>
      <c r="O56" s="114"/>
      <c r="P56" s="79"/>
    </row>
    <row r="57" spans="1:16" s="7" customFormat="1" ht="24.75" customHeight="1" outlineLevel="1" x14ac:dyDescent="0.25">
      <c r="A57" s="141">
        <v>10</v>
      </c>
      <c r="B57" s="64"/>
      <c r="C57" s="65"/>
      <c r="D57" s="63"/>
      <c r="E57" s="142"/>
      <c r="F57" s="142"/>
      <c r="G57" s="157" t="str">
        <f t="shared" si="2"/>
        <v/>
      </c>
      <c r="H57" s="119"/>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2"/>
        <v/>
      </c>
      <c r="H58" s="119"/>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2"/>
        <v/>
      </c>
      <c r="H59" s="119"/>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2"/>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2"/>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2"/>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2"/>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2"/>
        <v/>
      </c>
      <c r="H64" s="64"/>
      <c r="I64" s="63"/>
      <c r="J64" s="63"/>
      <c r="K64" s="66"/>
      <c r="L64" s="65"/>
      <c r="M64" s="67"/>
      <c r="N64" s="65"/>
      <c r="O64" s="65"/>
      <c r="P64" s="79"/>
    </row>
    <row r="65" spans="1:16" s="7" customFormat="1" ht="24.75" customHeight="1" outlineLevel="1" x14ac:dyDescent="0.25">
      <c r="A65" s="141">
        <v>18</v>
      </c>
      <c r="B65" s="119"/>
      <c r="C65" s="65"/>
      <c r="D65" s="63"/>
      <c r="E65" s="142"/>
      <c r="F65" s="142"/>
      <c r="G65" s="157" t="str">
        <f t="shared" si="2"/>
        <v/>
      </c>
      <c r="H65" s="119"/>
      <c r="I65" s="63"/>
      <c r="J65" s="63"/>
      <c r="K65" s="66"/>
      <c r="L65" s="65"/>
      <c r="M65" s="67"/>
      <c r="N65" s="65"/>
      <c r="O65" s="65"/>
      <c r="P65" s="79"/>
    </row>
    <row r="66" spans="1:16" s="7" customFormat="1" ht="24.75" customHeight="1" outlineLevel="1" x14ac:dyDescent="0.25">
      <c r="A66" s="141">
        <v>19</v>
      </c>
      <c r="B66" s="119"/>
      <c r="C66" s="65"/>
      <c r="D66" s="63"/>
      <c r="E66" s="142"/>
      <c r="F66" s="142"/>
      <c r="G66" s="157" t="str">
        <f t="shared" si="2"/>
        <v/>
      </c>
      <c r="H66" s="119"/>
      <c r="I66" s="63"/>
      <c r="J66" s="63"/>
      <c r="K66" s="66"/>
      <c r="L66" s="65"/>
      <c r="M66" s="67"/>
      <c r="N66" s="65"/>
      <c r="O66" s="65"/>
      <c r="P66" s="79"/>
    </row>
    <row r="67" spans="1:16" s="7" customFormat="1" ht="24.75" customHeight="1" outlineLevel="1" x14ac:dyDescent="0.25">
      <c r="A67" s="141">
        <v>20</v>
      </c>
      <c r="B67" s="119"/>
      <c r="C67" s="65"/>
      <c r="D67" s="63"/>
      <c r="E67" s="142"/>
      <c r="F67" s="142"/>
      <c r="G67" s="157" t="str">
        <f t="shared" si="2"/>
        <v/>
      </c>
      <c r="H67" s="119"/>
      <c r="I67" s="63"/>
      <c r="J67" s="63"/>
      <c r="K67" s="66"/>
      <c r="L67" s="65"/>
      <c r="M67" s="67"/>
      <c r="N67" s="65"/>
      <c r="O67" s="65"/>
      <c r="P67" s="79"/>
    </row>
    <row r="68" spans="1:16" s="7" customFormat="1" ht="24.75" customHeight="1" outlineLevel="1" x14ac:dyDescent="0.25">
      <c r="A68" s="141">
        <v>21</v>
      </c>
      <c r="B68" s="119"/>
      <c r="C68" s="65"/>
      <c r="D68" s="63"/>
      <c r="E68" s="142"/>
      <c r="F68" s="142"/>
      <c r="G68" s="157" t="str">
        <f t="shared" si="2"/>
        <v/>
      </c>
      <c r="H68" s="119"/>
      <c r="I68" s="63"/>
      <c r="J68" s="63"/>
      <c r="K68" s="66"/>
      <c r="L68" s="65"/>
      <c r="M68" s="67"/>
      <c r="N68" s="65"/>
      <c r="O68" s="65"/>
      <c r="P68" s="79"/>
    </row>
    <row r="69" spans="1:16" s="7" customFormat="1" ht="24.75" customHeight="1" outlineLevel="1" x14ac:dyDescent="0.25">
      <c r="A69" s="141">
        <v>22</v>
      </c>
      <c r="B69" s="119"/>
      <c r="C69" s="65"/>
      <c r="D69" s="63"/>
      <c r="E69" s="142"/>
      <c r="F69" s="142"/>
      <c r="G69" s="157" t="str">
        <f t="shared" si="2"/>
        <v/>
      </c>
      <c r="H69" s="119"/>
      <c r="I69" s="63"/>
      <c r="J69" s="63"/>
      <c r="K69" s="66"/>
      <c r="L69" s="65"/>
      <c r="M69" s="67"/>
      <c r="N69" s="65"/>
      <c r="O69" s="65"/>
      <c r="P69" s="79"/>
    </row>
    <row r="70" spans="1:16" s="7" customFormat="1" ht="24.75" customHeight="1" outlineLevel="1" x14ac:dyDescent="0.25">
      <c r="A70" s="141">
        <v>23</v>
      </c>
      <c r="B70" s="119"/>
      <c r="C70" s="65"/>
      <c r="D70" s="63"/>
      <c r="E70" s="142"/>
      <c r="F70" s="142"/>
      <c r="G70" s="157" t="str">
        <f t="shared" si="2"/>
        <v/>
      </c>
      <c r="H70" s="119"/>
      <c r="I70" s="63"/>
      <c r="J70" s="63"/>
      <c r="K70" s="66"/>
      <c r="L70" s="65"/>
      <c r="M70" s="67"/>
      <c r="N70" s="65"/>
      <c r="O70" s="65"/>
      <c r="P70" s="79"/>
    </row>
    <row r="71" spans="1:16" s="7" customFormat="1" ht="24.75" customHeight="1" outlineLevel="1" x14ac:dyDescent="0.25">
      <c r="A71" s="141">
        <v>24</v>
      </c>
      <c r="B71" s="119"/>
      <c r="C71" s="65"/>
      <c r="D71" s="118"/>
      <c r="E71" s="142"/>
      <c r="F71" s="142"/>
      <c r="G71" s="157" t="str">
        <f t="shared" si="2"/>
        <v/>
      </c>
      <c r="H71" s="119"/>
      <c r="I71" s="63"/>
      <c r="J71" s="63"/>
      <c r="K71" s="66"/>
      <c r="L71" s="65"/>
      <c r="M71" s="67"/>
      <c r="N71" s="65"/>
      <c r="O71" s="65"/>
      <c r="P71" s="79"/>
    </row>
    <row r="72" spans="1:16" s="7" customFormat="1" ht="24.75" customHeight="1" outlineLevel="1" x14ac:dyDescent="0.25">
      <c r="A72" s="141">
        <v>25</v>
      </c>
      <c r="B72" s="119"/>
      <c r="C72" s="65"/>
      <c r="D72" s="63"/>
      <c r="E72" s="142"/>
      <c r="F72" s="142"/>
      <c r="G72" s="157" t="str">
        <f t="shared" si="2"/>
        <v/>
      </c>
      <c r="H72" s="64"/>
      <c r="I72" s="63"/>
      <c r="J72" s="63"/>
      <c r="K72" s="66"/>
      <c r="L72" s="65"/>
      <c r="M72" s="67"/>
      <c r="N72" s="65"/>
      <c r="O72" s="65"/>
      <c r="P72" s="79"/>
    </row>
    <row r="73" spans="1:16" s="7" customFormat="1" ht="24.75" customHeight="1" outlineLevel="1" x14ac:dyDescent="0.25">
      <c r="A73" s="141">
        <v>26</v>
      </c>
      <c r="B73" s="119"/>
      <c r="C73" s="65"/>
      <c r="D73" s="118"/>
      <c r="E73" s="142"/>
      <c r="F73" s="142"/>
      <c r="G73" s="157" t="str">
        <f t="shared" si="2"/>
        <v/>
      </c>
      <c r="H73" s="119"/>
      <c r="I73" s="63"/>
      <c r="J73" s="63"/>
      <c r="K73" s="120"/>
      <c r="L73" s="65"/>
      <c r="M73" s="67"/>
      <c r="N73" s="65"/>
      <c r="O73" s="65"/>
      <c r="P73" s="79"/>
    </row>
    <row r="74" spans="1:16" s="7" customFormat="1" ht="24.75" customHeight="1" outlineLevel="1" x14ac:dyDescent="0.25">
      <c r="A74" s="141">
        <v>27</v>
      </c>
      <c r="B74" s="119"/>
      <c r="C74" s="65"/>
      <c r="D74" s="118"/>
      <c r="E74" s="142"/>
      <c r="F74" s="142"/>
      <c r="G74" s="157" t="str">
        <f t="shared" si="2"/>
        <v/>
      </c>
      <c r="H74" s="119"/>
      <c r="I74" s="63"/>
      <c r="J74" s="63"/>
      <c r="K74" s="120"/>
      <c r="L74" s="65"/>
      <c r="M74" s="67"/>
      <c r="N74" s="65"/>
      <c r="O74" s="65"/>
      <c r="P74" s="79"/>
    </row>
    <row r="75" spans="1:16" s="7" customFormat="1" ht="24.75" customHeight="1" outlineLevel="1" x14ac:dyDescent="0.25">
      <c r="A75" s="141">
        <v>28</v>
      </c>
      <c r="B75" s="119"/>
      <c r="C75" s="65"/>
      <c r="D75" s="118"/>
      <c r="E75" s="142"/>
      <c r="F75" s="142"/>
      <c r="G75" s="157" t="str">
        <f t="shared" si="2"/>
        <v/>
      </c>
      <c r="H75" s="119"/>
      <c r="I75" s="63"/>
      <c r="J75" s="63"/>
      <c r="K75" s="120"/>
      <c r="L75" s="65"/>
      <c r="M75" s="67"/>
      <c r="N75" s="65"/>
      <c r="O75" s="65"/>
      <c r="P75" s="79"/>
    </row>
    <row r="76" spans="1:16" s="7" customFormat="1" ht="24.75" customHeight="1" outlineLevel="1" x14ac:dyDescent="0.25">
      <c r="A76" s="141">
        <v>29</v>
      </c>
      <c r="B76" s="119"/>
      <c r="C76" s="65"/>
      <c r="D76" s="118"/>
      <c r="E76" s="142"/>
      <c r="F76" s="142"/>
      <c r="G76" s="157" t="str">
        <f t="shared" si="2"/>
        <v/>
      </c>
      <c r="H76" s="119"/>
      <c r="I76" s="63"/>
      <c r="J76" s="63"/>
      <c r="K76" s="120"/>
      <c r="L76" s="65"/>
      <c r="M76" s="67"/>
      <c r="N76" s="65"/>
      <c r="O76" s="65"/>
      <c r="P76" s="79"/>
    </row>
    <row r="77" spans="1:16" s="7" customFormat="1" ht="24.75" customHeight="1" outlineLevel="1" x14ac:dyDescent="0.25">
      <c r="A77" s="141">
        <v>30</v>
      </c>
      <c r="B77" s="119"/>
      <c r="C77" s="65"/>
      <c r="D77" s="118"/>
      <c r="E77" s="142"/>
      <c r="F77" s="142"/>
      <c r="G77" s="157" t="str">
        <f t="shared" si="2"/>
        <v/>
      </c>
      <c r="H77" s="119"/>
      <c r="I77" s="63"/>
      <c r="J77" s="63"/>
      <c r="K77" s="120"/>
      <c r="L77" s="65"/>
      <c r="M77" s="67"/>
      <c r="N77" s="65"/>
      <c r="O77" s="65"/>
      <c r="P77" s="79"/>
    </row>
    <row r="78" spans="1:16" s="7" customFormat="1" ht="24.75" customHeight="1" outlineLevel="1" x14ac:dyDescent="0.25">
      <c r="A78" s="141">
        <v>31</v>
      </c>
      <c r="B78" s="119"/>
      <c r="C78" s="65"/>
      <c r="D78" s="63"/>
      <c r="E78" s="142"/>
      <c r="F78" s="142"/>
      <c r="G78" s="157" t="str">
        <f t="shared" si="2"/>
        <v/>
      </c>
      <c r="H78" s="102"/>
      <c r="I78" s="63"/>
      <c r="J78" s="63"/>
      <c r="K78" s="66"/>
      <c r="L78" s="65"/>
      <c r="M78" s="67"/>
      <c r="N78" s="65"/>
      <c r="O78" s="65"/>
      <c r="P78" s="79"/>
    </row>
    <row r="79" spans="1:16" s="7" customFormat="1" ht="24.75" customHeight="1" outlineLevel="1" x14ac:dyDescent="0.25">
      <c r="A79" s="141">
        <v>32</v>
      </c>
      <c r="B79" s="119"/>
      <c r="C79" s="65"/>
      <c r="D79" s="63"/>
      <c r="E79" s="142"/>
      <c r="F79" s="142"/>
      <c r="G79" s="157" t="str">
        <f t="shared" si="2"/>
        <v/>
      </c>
      <c r="H79" s="102"/>
      <c r="I79" s="63"/>
      <c r="J79" s="63"/>
      <c r="K79" s="66"/>
      <c r="L79" s="65"/>
      <c r="M79" s="67"/>
      <c r="N79" s="65"/>
      <c r="O79" s="65"/>
      <c r="P79" s="79"/>
    </row>
    <row r="80" spans="1:16" s="7" customFormat="1" ht="24.75" customHeight="1" outlineLevel="1" x14ac:dyDescent="0.25">
      <c r="A80" s="141">
        <v>33</v>
      </c>
      <c r="B80" s="119"/>
      <c r="C80" s="65"/>
      <c r="D80" s="63"/>
      <c r="E80" s="142"/>
      <c r="F80" s="142"/>
      <c r="G80" s="157" t="str">
        <f t="shared" si="2"/>
        <v/>
      </c>
      <c r="H80" s="102"/>
      <c r="I80" s="63"/>
      <c r="J80" s="63"/>
      <c r="K80" s="66"/>
      <c r="L80" s="65"/>
      <c r="M80" s="67"/>
      <c r="N80" s="65"/>
      <c r="O80" s="65"/>
      <c r="P80" s="79"/>
    </row>
    <row r="81" spans="1:16" s="7" customFormat="1" ht="24.75" customHeight="1" outlineLevel="1" x14ac:dyDescent="0.25">
      <c r="A81" s="141">
        <v>34</v>
      </c>
      <c r="B81" s="119"/>
      <c r="C81" s="65"/>
      <c r="D81" s="63"/>
      <c r="E81" s="142"/>
      <c r="F81" s="142"/>
      <c r="G81" s="157" t="str">
        <f t="shared" si="2"/>
        <v/>
      </c>
      <c r="H81" s="102"/>
      <c r="I81" s="63"/>
      <c r="J81" s="63"/>
      <c r="K81" s="66"/>
      <c r="L81" s="65"/>
      <c r="M81" s="67"/>
      <c r="N81" s="65"/>
      <c r="O81" s="65"/>
      <c r="P81" s="79"/>
    </row>
    <row r="82" spans="1:16" s="7" customFormat="1" ht="24.75" customHeight="1" outlineLevel="1" x14ac:dyDescent="0.25">
      <c r="A82" s="141">
        <v>35</v>
      </c>
      <c r="B82" s="119"/>
      <c r="C82" s="65"/>
      <c r="D82" s="63"/>
      <c r="E82" s="142"/>
      <c r="F82" s="142"/>
      <c r="G82" s="157" t="str">
        <f t="shared" si="2"/>
        <v/>
      </c>
      <c r="H82" s="102"/>
      <c r="I82" s="63"/>
      <c r="J82" s="63"/>
      <c r="K82" s="66"/>
      <c r="L82" s="65"/>
      <c r="M82" s="67"/>
      <c r="N82" s="65"/>
      <c r="O82" s="65"/>
      <c r="P82" s="79"/>
    </row>
    <row r="83" spans="1:16" s="7" customFormat="1" ht="24.75" customHeight="1" outlineLevel="1" x14ac:dyDescent="0.25">
      <c r="A83" s="141">
        <v>36</v>
      </c>
      <c r="B83" s="119"/>
      <c r="C83" s="65"/>
      <c r="D83" s="63"/>
      <c r="E83" s="142"/>
      <c r="F83" s="142"/>
      <c r="G83" s="157" t="str">
        <f t="shared" si="2"/>
        <v/>
      </c>
      <c r="H83" s="102"/>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2"/>
        <v/>
      </c>
      <c r="H84" s="102"/>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2"/>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2"/>
        <v/>
      </c>
      <c r="H86" s="119"/>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2"/>
        <v/>
      </c>
      <c r="H87" s="64"/>
      <c r="I87" s="63"/>
      <c r="J87" s="63"/>
      <c r="K87" s="66"/>
      <c r="L87" s="65"/>
      <c r="M87" s="67"/>
      <c r="N87" s="65"/>
      <c r="O87" s="65"/>
      <c r="P87" s="79"/>
    </row>
    <row r="88" spans="1:16" s="7" customFormat="1" ht="24.75" customHeight="1" outlineLevel="1" x14ac:dyDescent="0.25">
      <c r="A88" s="141">
        <v>41</v>
      </c>
      <c r="B88" s="64"/>
      <c r="C88" s="65"/>
      <c r="D88" s="118"/>
      <c r="E88" s="142"/>
      <c r="F88" s="142"/>
      <c r="G88" s="157" t="str">
        <f t="shared" si="2"/>
        <v/>
      </c>
      <c r="H88" s="64"/>
      <c r="I88" s="63"/>
      <c r="J88" s="63"/>
      <c r="K88" s="66"/>
      <c r="L88" s="65"/>
      <c r="M88" s="67"/>
      <c r="N88" s="65"/>
      <c r="O88" s="65"/>
      <c r="P88" s="79"/>
    </row>
    <row r="89" spans="1:16" s="7" customFormat="1" ht="24.75" customHeight="1" outlineLevel="1" x14ac:dyDescent="0.25">
      <c r="A89" s="141">
        <v>42</v>
      </c>
      <c r="B89" s="64"/>
      <c r="C89" s="65"/>
      <c r="D89" s="118"/>
      <c r="E89" s="142"/>
      <c r="F89" s="142"/>
      <c r="G89" s="157" t="str">
        <f t="shared" si="2"/>
        <v/>
      </c>
      <c r="H89" s="64"/>
      <c r="I89" s="63"/>
      <c r="J89" s="63"/>
      <c r="K89" s="66"/>
      <c r="L89" s="65"/>
      <c r="M89" s="67"/>
      <c r="N89" s="65"/>
      <c r="O89" s="65"/>
      <c r="P89" s="79"/>
    </row>
    <row r="90" spans="1:16" s="7" customFormat="1" ht="24.75" customHeight="1" outlineLevel="1" x14ac:dyDescent="0.25">
      <c r="A90" s="141">
        <v>43</v>
      </c>
      <c r="B90" s="64"/>
      <c r="C90" s="65"/>
      <c r="D90" s="118"/>
      <c r="E90" s="142"/>
      <c r="F90" s="142"/>
      <c r="G90" s="157" t="str">
        <f t="shared" si="2"/>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2"/>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2"/>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2"/>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2"/>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2"/>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2"/>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2"/>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2"/>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2"/>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2"/>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2"/>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2"/>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2"/>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2"/>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2"/>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2"/>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2"/>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2696</v>
      </c>
      <c r="E114" s="142">
        <v>43882</v>
      </c>
      <c r="F114" s="142">
        <v>44195</v>
      </c>
      <c r="G114" s="157">
        <f>IF(AND(E114&lt;&gt;"",F114&lt;&gt;""),((F114-E114)/30),"")</f>
        <v>10.433333333333334</v>
      </c>
      <c r="H114" s="119" t="s">
        <v>2681</v>
      </c>
      <c r="I114" s="118" t="s">
        <v>887</v>
      </c>
      <c r="J114" s="118" t="s">
        <v>929</v>
      </c>
      <c r="K114" s="120">
        <v>1984949649</v>
      </c>
      <c r="L114" s="100">
        <f>+IF(AND(K114&gt;0,O114="Ejecución"),(K114/877802)*Tabla28[[#This Row],[% participación]],IF(AND(K114&gt;0,O114&lt;&gt;"Ejecución"),"-",""))</f>
        <v>2261.2726434890783</v>
      </c>
      <c r="M114" s="121" t="s">
        <v>1148</v>
      </c>
      <c r="N114" s="170">
        <f>+IF(M118="No",1,IF(M118="Si","Ingrese %",""))</f>
        <v>1</v>
      </c>
      <c r="O114" s="159" t="s">
        <v>1150</v>
      </c>
      <c r="P114" s="78"/>
    </row>
    <row r="115" spans="1:16" s="6" customFormat="1" ht="24.75" customHeight="1" x14ac:dyDescent="0.25">
      <c r="A115" s="140">
        <v>2</v>
      </c>
      <c r="B115" s="158" t="s">
        <v>2664</v>
      </c>
      <c r="C115" s="160" t="s">
        <v>31</v>
      </c>
      <c r="D115" s="118" t="s">
        <v>2696</v>
      </c>
      <c r="E115" s="142">
        <v>43882</v>
      </c>
      <c r="F115" s="142">
        <v>44195</v>
      </c>
      <c r="G115" s="157">
        <f t="shared" ref="G115:G116" si="3">IF(AND(E115&lt;&gt;"",F115&lt;&gt;""),((F115-E115)/30),"")</f>
        <v>10.433333333333334</v>
      </c>
      <c r="H115" s="64" t="s">
        <v>2681</v>
      </c>
      <c r="I115" s="63" t="s">
        <v>887</v>
      </c>
      <c r="J115" s="63" t="s">
        <v>932</v>
      </c>
      <c r="K115" s="120"/>
      <c r="L115" s="100" t="str">
        <f>+IF(AND(K115&gt;0,O115="Ejecución"),(K115/877802)*Tabla28[[#This Row],[% participación]],IF(AND(K115&gt;0,O115&lt;&gt;"Ejecución"),"-",""))</f>
        <v/>
      </c>
      <c r="M115" s="65" t="s">
        <v>1148</v>
      </c>
      <c r="N115" s="170">
        <f>+IF(M118="No",1,IF(M118="Si","Ingrese %",""))</f>
        <v>1</v>
      </c>
      <c r="O115" s="159" t="s">
        <v>1150</v>
      </c>
      <c r="P115" s="78"/>
    </row>
    <row r="116" spans="1:16" s="6" customFormat="1" ht="24.75" customHeight="1" x14ac:dyDescent="0.25">
      <c r="A116" s="140">
        <v>3</v>
      </c>
      <c r="B116" s="158" t="s">
        <v>2664</v>
      </c>
      <c r="C116" s="160" t="s">
        <v>31</v>
      </c>
      <c r="D116" s="118" t="s">
        <v>2696</v>
      </c>
      <c r="E116" s="142">
        <v>43882</v>
      </c>
      <c r="F116" s="142">
        <v>44195</v>
      </c>
      <c r="G116" s="157">
        <f t="shared" si="3"/>
        <v>10.433333333333334</v>
      </c>
      <c r="H116" s="64" t="s">
        <v>2681</v>
      </c>
      <c r="I116" s="63" t="s">
        <v>887</v>
      </c>
      <c r="J116" s="63" t="s">
        <v>945</v>
      </c>
      <c r="K116" s="120"/>
      <c r="L116" s="100" t="str">
        <f>+IF(AND(K116&gt;0,O116="Ejecución"),(K116/877802)*Tabla28[[#This Row],[% participación]],IF(AND(K116&gt;0,O116&lt;&gt;"Ejecución"),"-",""))</f>
        <v/>
      </c>
      <c r="M116" s="65" t="s">
        <v>1148</v>
      </c>
      <c r="N116" s="170">
        <f>+IF(M118="No",1,IF(M118="Si","Ingrese %",""))</f>
        <v>1</v>
      </c>
      <c r="O116" s="159" t="s">
        <v>1150</v>
      </c>
      <c r="P116" s="78"/>
    </row>
    <row r="117" spans="1:16" s="6" customFormat="1" ht="24.75" customHeight="1" outlineLevel="1" x14ac:dyDescent="0.25">
      <c r="A117" s="140">
        <v>4</v>
      </c>
      <c r="B117" s="158" t="s">
        <v>2664</v>
      </c>
      <c r="C117" s="160" t="s">
        <v>31</v>
      </c>
      <c r="D117" s="118" t="s">
        <v>2696</v>
      </c>
      <c r="E117" s="142">
        <v>43882</v>
      </c>
      <c r="F117" s="142">
        <v>44195</v>
      </c>
      <c r="G117" s="157">
        <f t="shared" ref="G117:G159" si="4">IF(AND(E117&lt;&gt;"",F117&lt;&gt;""),((F117-E117)/30),"")</f>
        <v>10.433333333333334</v>
      </c>
      <c r="H117" s="64" t="s">
        <v>2681</v>
      </c>
      <c r="I117" s="63" t="s">
        <v>887</v>
      </c>
      <c r="J117" s="63" t="s">
        <v>911</v>
      </c>
      <c r="K117" s="120"/>
      <c r="L117" s="100" t="str">
        <f>+IF(AND(K117&gt;0,O117="Ejecución"),(K117/877802)*Tabla28[[#This Row],[% participación]],IF(AND(K117&gt;0,O117&lt;&gt;"Ejecución"),"-",""))</f>
        <v/>
      </c>
      <c r="M117" s="65" t="s">
        <v>1148</v>
      </c>
      <c r="N117" s="170">
        <f>+IF(M118="No",1,IF(M118="Si","Ingrese %",""))</f>
        <v>1</v>
      </c>
      <c r="O117" s="159" t="s">
        <v>1150</v>
      </c>
      <c r="P117" s="78"/>
    </row>
    <row r="118" spans="1:16" s="7" customFormat="1" ht="24.75" customHeight="1" outlineLevel="1" x14ac:dyDescent="0.25">
      <c r="A118" s="141">
        <v>5</v>
      </c>
      <c r="B118" s="158" t="s">
        <v>2664</v>
      </c>
      <c r="C118" s="160" t="s">
        <v>31</v>
      </c>
      <c r="D118" s="118" t="s">
        <v>2696</v>
      </c>
      <c r="E118" s="142">
        <v>43882</v>
      </c>
      <c r="F118" s="142">
        <v>44195</v>
      </c>
      <c r="G118" s="157">
        <f t="shared" si="4"/>
        <v>10.433333333333334</v>
      </c>
      <c r="H118" s="64" t="s">
        <v>2681</v>
      </c>
      <c r="I118" s="63" t="s">
        <v>887</v>
      </c>
      <c r="J118" s="63" t="s">
        <v>949</v>
      </c>
      <c r="K118" s="120"/>
      <c r="L118" s="100" t="str">
        <f>+IF(AND(K118&gt;0,O118="Ejecución"),(K118/877802)*Tabla28[[#This Row],[% participación]],IF(AND(K118&gt;0,O118&lt;&gt;"Ejecución"),"-",""))</f>
        <v/>
      </c>
      <c r="M118" s="65" t="s">
        <v>1148</v>
      </c>
      <c r="N118" s="170">
        <f t="shared" ref="N118:N160" si="5">+IF(M118="No",1,IF(M118="Si","Ingrese %",""))</f>
        <v>1</v>
      </c>
      <c r="O118" s="159" t="s">
        <v>1150</v>
      </c>
      <c r="P118" s="79"/>
    </row>
    <row r="119" spans="1:16" s="7" customFormat="1" ht="24.75" customHeight="1" outlineLevel="1" x14ac:dyDescent="0.25">
      <c r="A119" s="141">
        <v>6</v>
      </c>
      <c r="B119" s="158" t="s">
        <v>2664</v>
      </c>
      <c r="C119" s="160" t="s">
        <v>31</v>
      </c>
      <c r="D119" s="118" t="s">
        <v>2696</v>
      </c>
      <c r="E119" s="142">
        <v>43882</v>
      </c>
      <c r="F119" s="142">
        <v>44195</v>
      </c>
      <c r="G119" s="157">
        <f t="shared" si="4"/>
        <v>10.433333333333334</v>
      </c>
      <c r="H119" s="64" t="s">
        <v>2681</v>
      </c>
      <c r="I119" s="63" t="s">
        <v>887</v>
      </c>
      <c r="J119" s="63" t="s">
        <v>896</v>
      </c>
      <c r="K119" s="120"/>
      <c r="L119" s="100" t="str">
        <f>+IF(AND(K119&gt;0,O119="Ejecución"),(K119/877802)*Tabla28[[#This Row],[% participación]],IF(AND(K119&gt;0,O119&lt;&gt;"Ejecución"),"-",""))</f>
        <v/>
      </c>
      <c r="M119" s="65" t="s">
        <v>1148</v>
      </c>
      <c r="N119" s="170">
        <f t="shared" si="5"/>
        <v>1</v>
      </c>
      <c r="O119" s="159" t="s">
        <v>1150</v>
      </c>
      <c r="P119" s="79"/>
    </row>
    <row r="120" spans="1:16" s="7" customFormat="1" ht="24.75" customHeight="1" outlineLevel="1" x14ac:dyDescent="0.25">
      <c r="A120" s="141">
        <v>7</v>
      </c>
      <c r="B120" s="158" t="s">
        <v>2664</v>
      </c>
      <c r="C120" s="160" t="s">
        <v>31</v>
      </c>
      <c r="D120" s="118" t="s">
        <v>2683</v>
      </c>
      <c r="E120" s="142">
        <v>43886</v>
      </c>
      <c r="F120" s="142">
        <v>44195</v>
      </c>
      <c r="G120" s="157">
        <f t="shared" si="4"/>
        <v>10.3</v>
      </c>
      <c r="H120" s="119" t="s">
        <v>2682</v>
      </c>
      <c r="I120" s="63" t="s">
        <v>1157</v>
      </c>
      <c r="J120" s="63" t="s">
        <v>825</v>
      </c>
      <c r="K120" s="68">
        <v>8889141762</v>
      </c>
      <c r="L120" s="100">
        <f>+IF(AND(K120&gt;0,O120="Ejecución"),(K120/877802)*Tabla28[[#This Row],[% participación]],IF(AND(K120&gt;0,O120&lt;&gt;"Ejecución"),"-",""))</f>
        <v>10126.590919136663</v>
      </c>
      <c r="M120" s="65" t="s">
        <v>1148</v>
      </c>
      <c r="N120" s="170">
        <f t="shared" si="5"/>
        <v>1</v>
      </c>
      <c r="O120" s="159" t="s">
        <v>1150</v>
      </c>
      <c r="P120" s="79"/>
    </row>
    <row r="121" spans="1:16" s="7" customFormat="1" ht="24.75" customHeight="1" outlineLevel="1" x14ac:dyDescent="0.25">
      <c r="A121" s="141">
        <v>8</v>
      </c>
      <c r="B121" s="158" t="s">
        <v>2664</v>
      </c>
      <c r="C121" s="160" t="s">
        <v>31</v>
      </c>
      <c r="D121" s="118" t="s">
        <v>2683</v>
      </c>
      <c r="E121" s="142">
        <v>43886</v>
      </c>
      <c r="F121" s="142">
        <v>44195</v>
      </c>
      <c r="G121" s="157">
        <f t="shared" si="4"/>
        <v>10.3</v>
      </c>
      <c r="H121" s="102" t="s">
        <v>2682</v>
      </c>
      <c r="I121" s="63" t="s">
        <v>1157</v>
      </c>
      <c r="J121" s="63" t="s">
        <v>840</v>
      </c>
      <c r="K121" s="68"/>
      <c r="L121" s="100" t="str">
        <f>+IF(AND(K121&gt;0,O121="Ejecución"),(K121/877802)*Tabla28[[#This Row],[% participación]],IF(AND(K121&gt;0,O121&lt;&gt;"Ejecución"),"-",""))</f>
        <v/>
      </c>
      <c r="M121" s="65" t="s">
        <v>1148</v>
      </c>
      <c r="N121" s="170">
        <f t="shared" si="5"/>
        <v>1</v>
      </c>
      <c r="O121" s="159" t="s">
        <v>1150</v>
      </c>
      <c r="P121" s="79"/>
    </row>
    <row r="122" spans="1:16" s="7" customFormat="1" ht="24.75" customHeight="1" outlineLevel="1" x14ac:dyDescent="0.25">
      <c r="A122" s="141">
        <v>9</v>
      </c>
      <c r="B122" s="158" t="s">
        <v>2664</v>
      </c>
      <c r="C122" s="160" t="s">
        <v>31</v>
      </c>
      <c r="D122" s="118" t="s">
        <v>2683</v>
      </c>
      <c r="E122" s="142">
        <v>43886</v>
      </c>
      <c r="F122" s="142">
        <v>44195</v>
      </c>
      <c r="G122" s="157">
        <f t="shared" si="4"/>
        <v>10.3</v>
      </c>
      <c r="H122" s="64" t="s">
        <v>2682</v>
      </c>
      <c r="I122" s="63" t="s">
        <v>1157</v>
      </c>
      <c r="J122" s="63" t="s">
        <v>836</v>
      </c>
      <c r="K122" s="68"/>
      <c r="L122" s="100" t="str">
        <f>+IF(AND(K122&gt;0,O122="Ejecución"),(K122/877802)*Tabla28[[#This Row],[% participación]],IF(AND(K122&gt;0,O122&lt;&gt;"Ejecución"),"-",""))</f>
        <v/>
      </c>
      <c r="M122" s="65" t="s">
        <v>1148</v>
      </c>
      <c r="N122" s="170">
        <f t="shared" si="5"/>
        <v>1</v>
      </c>
      <c r="O122" s="159" t="s">
        <v>1150</v>
      </c>
      <c r="P122" s="79"/>
    </row>
    <row r="123" spans="1:16" s="7" customFormat="1" ht="24.75" customHeight="1" outlineLevel="1" x14ac:dyDescent="0.25">
      <c r="A123" s="141">
        <v>10</v>
      </c>
      <c r="B123" s="158" t="s">
        <v>2664</v>
      </c>
      <c r="C123" s="160" t="s">
        <v>31</v>
      </c>
      <c r="D123" s="118" t="s">
        <v>2683</v>
      </c>
      <c r="E123" s="142">
        <v>43886</v>
      </c>
      <c r="F123" s="142">
        <v>44195</v>
      </c>
      <c r="G123" s="157">
        <f t="shared" si="4"/>
        <v>10.3</v>
      </c>
      <c r="H123" s="64" t="s">
        <v>2682</v>
      </c>
      <c r="I123" s="63" t="s">
        <v>1157</v>
      </c>
      <c r="J123" s="63" t="s">
        <v>848</v>
      </c>
      <c r="K123" s="68"/>
      <c r="L123" s="100" t="str">
        <f>+IF(AND(K123&gt;0,O123="Ejecución"),(K123/877802)*Tabla28[[#This Row],[% participación]],IF(AND(K123&gt;0,O123&lt;&gt;"Ejecución"),"-",""))</f>
        <v/>
      </c>
      <c r="M123" s="65" t="s">
        <v>1148</v>
      </c>
      <c r="N123" s="170">
        <f t="shared" si="5"/>
        <v>1</v>
      </c>
      <c r="O123" s="159" t="s">
        <v>1150</v>
      </c>
      <c r="P123" s="79"/>
    </row>
    <row r="124" spans="1:16" s="7" customFormat="1" ht="24.75" customHeight="1" outlineLevel="1" x14ac:dyDescent="0.25">
      <c r="A124" s="141">
        <v>11</v>
      </c>
      <c r="B124" s="158" t="s">
        <v>2664</v>
      </c>
      <c r="C124" s="160" t="s">
        <v>31</v>
      </c>
      <c r="D124" s="118" t="s">
        <v>2683</v>
      </c>
      <c r="E124" s="142">
        <v>43886</v>
      </c>
      <c r="F124" s="142">
        <v>44195</v>
      </c>
      <c r="G124" s="157">
        <f t="shared" si="4"/>
        <v>10.3</v>
      </c>
      <c r="H124" s="64" t="s">
        <v>2682</v>
      </c>
      <c r="I124" s="63" t="s">
        <v>1157</v>
      </c>
      <c r="J124" s="63" t="s">
        <v>844</v>
      </c>
      <c r="K124" s="68"/>
      <c r="L124" s="100" t="str">
        <f>+IF(AND(K124&gt;0,O124="Ejecución"),(K124/877802)*Tabla28[[#This Row],[% participación]],IF(AND(K124&gt;0,O124&lt;&gt;"Ejecución"),"-",""))</f>
        <v/>
      </c>
      <c r="M124" s="65" t="s">
        <v>1148</v>
      </c>
      <c r="N124" s="170">
        <f t="shared" si="5"/>
        <v>1</v>
      </c>
      <c r="O124" s="159" t="s">
        <v>1150</v>
      </c>
      <c r="P124" s="79"/>
    </row>
    <row r="125" spans="1:16" s="7" customFormat="1" ht="24.75" customHeight="1" outlineLevel="1" x14ac:dyDescent="0.25">
      <c r="A125" s="141">
        <v>12</v>
      </c>
      <c r="B125" s="158" t="s">
        <v>2664</v>
      </c>
      <c r="C125" s="160" t="s">
        <v>31</v>
      </c>
      <c r="D125" s="118" t="s">
        <v>2683</v>
      </c>
      <c r="E125" s="142">
        <v>43886</v>
      </c>
      <c r="F125" s="142">
        <v>44195</v>
      </c>
      <c r="G125" s="157">
        <f t="shared" si="4"/>
        <v>10.3</v>
      </c>
      <c r="H125" s="64" t="s">
        <v>2682</v>
      </c>
      <c r="I125" s="63" t="s">
        <v>1157</v>
      </c>
      <c r="J125" s="63" t="s">
        <v>854</v>
      </c>
      <c r="K125" s="68"/>
      <c r="L125" s="100" t="str">
        <f>+IF(AND(K125&gt;0,O125="Ejecución"),(K125/877802)*Tabla28[[#This Row],[% participación]],IF(AND(K125&gt;0,O125&lt;&gt;"Ejecución"),"-",""))</f>
        <v/>
      </c>
      <c r="M125" s="65" t="s">
        <v>1148</v>
      </c>
      <c r="N125" s="170">
        <f t="shared" si="5"/>
        <v>1</v>
      </c>
      <c r="O125" s="159" t="s">
        <v>1150</v>
      </c>
      <c r="P125" s="79"/>
    </row>
    <row r="126" spans="1:16" s="7" customFormat="1" ht="24.75" customHeight="1" outlineLevel="1" x14ac:dyDescent="0.25">
      <c r="A126" s="141">
        <v>13</v>
      </c>
      <c r="B126" s="158" t="s">
        <v>2664</v>
      </c>
      <c r="C126" s="160" t="s">
        <v>31</v>
      </c>
      <c r="D126" s="118" t="s">
        <v>2683</v>
      </c>
      <c r="E126" s="142">
        <v>43886</v>
      </c>
      <c r="F126" s="142">
        <v>44195</v>
      </c>
      <c r="G126" s="157">
        <f t="shared" si="4"/>
        <v>10.3</v>
      </c>
      <c r="H126" s="64" t="s">
        <v>2682</v>
      </c>
      <c r="I126" s="63" t="s">
        <v>1157</v>
      </c>
      <c r="J126" s="63" t="s">
        <v>858</v>
      </c>
      <c r="K126" s="68"/>
      <c r="L126" s="100" t="str">
        <f>+IF(AND(K126&gt;0,O126="Ejecución"),(K126/877802)*Tabla28[[#This Row],[% participación]],IF(AND(K126&gt;0,O126&lt;&gt;"Ejecución"),"-",""))</f>
        <v/>
      </c>
      <c r="M126" s="65" t="s">
        <v>1148</v>
      </c>
      <c r="N126" s="170">
        <f t="shared" si="5"/>
        <v>1</v>
      </c>
      <c r="O126" s="159" t="s">
        <v>1150</v>
      </c>
      <c r="P126" s="79"/>
    </row>
    <row r="127" spans="1:16" s="7" customFormat="1" ht="24.75" customHeight="1" outlineLevel="1" x14ac:dyDescent="0.25">
      <c r="A127" s="141">
        <v>14</v>
      </c>
      <c r="B127" s="158" t="s">
        <v>2664</v>
      </c>
      <c r="C127" s="160" t="s">
        <v>31</v>
      </c>
      <c r="D127" s="118" t="s">
        <v>2684</v>
      </c>
      <c r="E127" s="142">
        <v>43877</v>
      </c>
      <c r="F127" s="142">
        <v>44195</v>
      </c>
      <c r="G127" s="157">
        <f t="shared" si="4"/>
        <v>10.6</v>
      </c>
      <c r="H127" s="119" t="s">
        <v>2686</v>
      </c>
      <c r="I127" s="63" t="s">
        <v>255</v>
      </c>
      <c r="J127" s="63" t="s">
        <v>270</v>
      </c>
      <c r="K127" s="68">
        <v>1488489746</v>
      </c>
      <c r="L127" s="100">
        <f>+IF(AND(K127&gt;0,O127="Ejecución"),(K127/877802)*Tabla28[[#This Row],[% participación]],IF(AND(K127&gt;0,O127&lt;&gt;"Ejecución"),"-",""))</f>
        <v>1695.7010191364341</v>
      </c>
      <c r="M127" s="65" t="s">
        <v>1148</v>
      </c>
      <c r="N127" s="170">
        <f t="shared" si="5"/>
        <v>1</v>
      </c>
      <c r="O127" s="159" t="s">
        <v>1150</v>
      </c>
      <c r="P127" s="79"/>
    </row>
    <row r="128" spans="1:16" s="7" customFormat="1" ht="24.75" customHeight="1" outlineLevel="1" x14ac:dyDescent="0.25">
      <c r="A128" s="141">
        <v>15</v>
      </c>
      <c r="B128" s="158" t="s">
        <v>2664</v>
      </c>
      <c r="C128" s="160" t="s">
        <v>31</v>
      </c>
      <c r="D128" s="118" t="s">
        <v>2685</v>
      </c>
      <c r="E128" s="142">
        <v>43877</v>
      </c>
      <c r="F128" s="142">
        <v>44195</v>
      </c>
      <c r="G128" s="157">
        <f t="shared" si="4"/>
        <v>10.6</v>
      </c>
      <c r="H128" s="119" t="s">
        <v>2686</v>
      </c>
      <c r="I128" s="63" t="s">
        <v>255</v>
      </c>
      <c r="J128" s="63" t="s">
        <v>311</v>
      </c>
      <c r="K128" s="68"/>
      <c r="L128" s="100" t="str">
        <f>+IF(AND(K128&gt;0,O128="Ejecución"),(K128/877802)*Tabla28[[#This Row],[% participación]],IF(AND(K128&gt;0,O128&lt;&gt;"Ejecución"),"-",""))</f>
        <v/>
      </c>
      <c r="M128" s="65" t="s">
        <v>1148</v>
      </c>
      <c r="N128" s="170">
        <f t="shared" si="5"/>
        <v>1</v>
      </c>
      <c r="O128" s="159" t="s">
        <v>1150</v>
      </c>
      <c r="P128" s="79"/>
    </row>
    <row r="129" spans="1:16" s="7" customFormat="1" ht="24.75" customHeight="1" outlineLevel="1" x14ac:dyDescent="0.25">
      <c r="A129" s="141">
        <v>16</v>
      </c>
      <c r="B129" s="158" t="s">
        <v>2664</v>
      </c>
      <c r="C129" s="160" t="s">
        <v>31</v>
      </c>
      <c r="D129" s="63"/>
      <c r="E129" s="142"/>
      <c r="F129" s="142"/>
      <c r="G129" s="157" t="str">
        <f t="shared" si="4"/>
        <v/>
      </c>
      <c r="H129" s="64"/>
      <c r="I129" s="63"/>
      <c r="J129" s="63"/>
      <c r="K129" s="68"/>
      <c r="L129" s="100" t="str">
        <f>+IF(AND(K129&gt;0,O129="Ejecución"),(K129/877802)*Tabla28[[#This Row],[% participación]],IF(AND(K129&gt;0,O129&lt;&gt;"Ejecución"),"-",""))</f>
        <v/>
      </c>
      <c r="M129" s="65"/>
      <c r="N129" s="170" t="str">
        <f t="shared" si="5"/>
        <v/>
      </c>
      <c r="O129" s="159" t="s">
        <v>1150</v>
      </c>
      <c r="P129" s="79"/>
    </row>
    <row r="130" spans="1:16" s="7" customFormat="1" ht="24.75" customHeight="1" outlineLevel="1" x14ac:dyDescent="0.25">
      <c r="A130" s="141">
        <v>17</v>
      </c>
      <c r="B130" s="158" t="s">
        <v>2664</v>
      </c>
      <c r="C130" s="160" t="s">
        <v>31</v>
      </c>
      <c r="D130" s="63"/>
      <c r="E130" s="142"/>
      <c r="F130" s="142"/>
      <c r="G130" s="157" t="str">
        <f t="shared" si="4"/>
        <v/>
      </c>
      <c r="H130" s="64"/>
      <c r="I130" s="63"/>
      <c r="J130" s="63"/>
      <c r="K130" s="68"/>
      <c r="L130" s="100" t="str">
        <f>+IF(AND(K130&gt;0,O130="Ejecución"),(K130/877802)*Tabla28[[#This Row],[% participación]],IF(AND(K130&gt;0,O130&lt;&gt;"Ejecución"),"-",""))</f>
        <v/>
      </c>
      <c r="M130" s="65"/>
      <c r="N130" s="170" t="str">
        <f t="shared" si="5"/>
        <v/>
      </c>
      <c r="O130" s="159" t="s">
        <v>1150</v>
      </c>
      <c r="P130" s="79"/>
    </row>
    <row r="131" spans="1:16" s="7" customFormat="1" ht="24.75" customHeight="1" outlineLevel="1" x14ac:dyDescent="0.25">
      <c r="A131" s="141">
        <v>18</v>
      </c>
      <c r="B131" s="158" t="s">
        <v>2664</v>
      </c>
      <c r="C131" s="160" t="s">
        <v>31</v>
      </c>
      <c r="D131" s="63"/>
      <c r="E131" s="142"/>
      <c r="F131" s="142"/>
      <c r="G131" s="157" t="str">
        <f t="shared" si="4"/>
        <v/>
      </c>
      <c r="H131" s="64"/>
      <c r="I131" s="63"/>
      <c r="J131" s="63"/>
      <c r="K131" s="68"/>
      <c r="L131" s="100" t="str">
        <f>+IF(AND(K131&gt;0,O131="Ejecución"),(K131/877802)*Tabla28[[#This Row],[% participación]],IF(AND(K131&gt;0,O131&lt;&gt;"Ejecución"),"-",""))</f>
        <v/>
      </c>
      <c r="M131" s="65"/>
      <c r="N131" s="170" t="str">
        <f t="shared" si="5"/>
        <v/>
      </c>
      <c r="O131" s="159" t="s">
        <v>1150</v>
      </c>
      <c r="P131" s="79"/>
    </row>
    <row r="132" spans="1:16" s="7" customFormat="1" ht="24.75" customHeight="1" outlineLevel="1" x14ac:dyDescent="0.25">
      <c r="A132" s="141">
        <v>19</v>
      </c>
      <c r="B132" s="158" t="s">
        <v>2664</v>
      </c>
      <c r="C132" s="160" t="s">
        <v>31</v>
      </c>
      <c r="D132" s="63"/>
      <c r="E132" s="142"/>
      <c r="F132" s="142"/>
      <c r="G132" s="157" t="str">
        <f t="shared" si="4"/>
        <v/>
      </c>
      <c r="H132" s="64"/>
      <c r="I132" s="63"/>
      <c r="J132" s="63"/>
      <c r="K132" s="68"/>
      <c r="L132" s="100" t="str">
        <f>+IF(AND(K132&gt;0,O132="Ejecución"),(K132/877802)*Tabla28[[#This Row],[% participación]],IF(AND(K132&gt;0,O132&lt;&gt;"Ejecución"),"-",""))</f>
        <v/>
      </c>
      <c r="M132" s="65"/>
      <c r="N132" s="170" t="str">
        <f t="shared" si="5"/>
        <v/>
      </c>
      <c r="O132" s="159" t="s">
        <v>1150</v>
      </c>
      <c r="P132" s="79"/>
    </row>
    <row r="133" spans="1:16" s="7" customFormat="1" ht="24.75" customHeight="1" outlineLevel="1" x14ac:dyDescent="0.25">
      <c r="A133" s="141">
        <v>20</v>
      </c>
      <c r="B133" s="158" t="s">
        <v>2664</v>
      </c>
      <c r="C133" s="160" t="s">
        <v>31</v>
      </c>
      <c r="D133" s="63"/>
      <c r="E133" s="142"/>
      <c r="F133" s="142"/>
      <c r="G133" s="157" t="str">
        <f t="shared" si="4"/>
        <v/>
      </c>
      <c r="H133" s="64"/>
      <c r="I133" s="63"/>
      <c r="J133" s="63"/>
      <c r="K133" s="68"/>
      <c r="L133" s="100" t="str">
        <f>+IF(AND(K133&gt;0,O133="Ejecución"),(K133/877802)*Tabla28[[#This Row],[% participación]],IF(AND(K133&gt;0,O133&lt;&gt;"Ejecución"),"-",""))</f>
        <v/>
      </c>
      <c r="M133" s="65"/>
      <c r="N133" s="170" t="str">
        <f t="shared" si="5"/>
        <v/>
      </c>
      <c r="O133" s="159" t="s">
        <v>1150</v>
      </c>
      <c r="P133" s="79"/>
    </row>
    <row r="134" spans="1:16" s="7" customFormat="1" ht="24.75" customHeight="1" outlineLevel="1" x14ac:dyDescent="0.25">
      <c r="A134" s="141">
        <v>21</v>
      </c>
      <c r="B134" s="158" t="s">
        <v>2664</v>
      </c>
      <c r="C134" s="160" t="s">
        <v>31</v>
      </c>
      <c r="D134" s="63"/>
      <c r="E134" s="142"/>
      <c r="F134" s="142"/>
      <c r="G134" s="157" t="str">
        <f t="shared" si="4"/>
        <v/>
      </c>
      <c r="H134" s="64"/>
      <c r="I134" s="63"/>
      <c r="J134" s="63"/>
      <c r="K134" s="68"/>
      <c r="L134" s="100" t="str">
        <f>+IF(AND(K134&gt;0,O134="Ejecución"),(K134/877802)*Tabla28[[#This Row],[% participación]],IF(AND(K134&gt;0,O134&lt;&gt;"Ejecución"),"-",""))</f>
        <v/>
      </c>
      <c r="M134" s="65"/>
      <c r="N134" s="170" t="str">
        <f t="shared" si="5"/>
        <v/>
      </c>
      <c r="O134" s="159" t="s">
        <v>1150</v>
      </c>
      <c r="P134" s="79"/>
    </row>
    <row r="135" spans="1:16" s="7" customFormat="1" ht="24.75" customHeight="1" outlineLevel="1" x14ac:dyDescent="0.25">
      <c r="A135" s="141">
        <v>22</v>
      </c>
      <c r="B135" s="158" t="s">
        <v>2664</v>
      </c>
      <c r="C135" s="160" t="s">
        <v>31</v>
      </c>
      <c r="D135" s="63"/>
      <c r="E135" s="142"/>
      <c r="F135" s="142"/>
      <c r="G135" s="157" t="str">
        <f t="shared" si="4"/>
        <v/>
      </c>
      <c r="H135" s="64"/>
      <c r="I135" s="63"/>
      <c r="J135" s="63"/>
      <c r="K135" s="68"/>
      <c r="L135" s="100" t="str">
        <f>+IF(AND(K135&gt;0,O135="Ejecución"),(K135/877802)*Tabla28[[#This Row],[% participación]],IF(AND(K135&gt;0,O135&lt;&gt;"Ejecución"),"-",""))</f>
        <v/>
      </c>
      <c r="M135" s="65"/>
      <c r="N135" s="170" t="str">
        <f t="shared" si="5"/>
        <v/>
      </c>
      <c r="O135" s="159" t="s">
        <v>1150</v>
      </c>
      <c r="P135" s="79"/>
    </row>
    <row r="136" spans="1:16" s="7" customFormat="1" ht="24.75" customHeight="1" outlineLevel="1" x14ac:dyDescent="0.25">
      <c r="A136" s="141">
        <v>23</v>
      </c>
      <c r="B136" s="158" t="s">
        <v>2664</v>
      </c>
      <c r="C136" s="160" t="s">
        <v>31</v>
      </c>
      <c r="D136" s="63"/>
      <c r="E136" s="142"/>
      <c r="F136" s="142"/>
      <c r="G136" s="157" t="str">
        <f t="shared" si="4"/>
        <v/>
      </c>
      <c r="H136" s="64"/>
      <c r="I136" s="63"/>
      <c r="J136" s="63"/>
      <c r="K136" s="68"/>
      <c r="L136" s="100" t="str">
        <f>+IF(AND(K136&gt;0,O136="Ejecución"),(K136/877802)*Tabla28[[#This Row],[% participación]],IF(AND(K136&gt;0,O136&lt;&gt;"Ejecución"),"-",""))</f>
        <v/>
      </c>
      <c r="M136" s="65"/>
      <c r="N136" s="170" t="str">
        <f t="shared" si="5"/>
        <v/>
      </c>
      <c r="O136" s="159" t="s">
        <v>1150</v>
      </c>
      <c r="P136" s="79"/>
    </row>
    <row r="137" spans="1:16" s="7" customFormat="1" ht="24.75" customHeight="1" outlineLevel="1" x14ac:dyDescent="0.25">
      <c r="A137" s="141">
        <v>24</v>
      </c>
      <c r="B137" s="158" t="s">
        <v>2664</v>
      </c>
      <c r="C137" s="160" t="s">
        <v>31</v>
      </c>
      <c r="D137" s="63"/>
      <c r="E137" s="142"/>
      <c r="F137" s="142"/>
      <c r="G137" s="157" t="str">
        <f t="shared" si="4"/>
        <v/>
      </c>
      <c r="H137" s="64"/>
      <c r="I137" s="63"/>
      <c r="J137" s="63"/>
      <c r="K137" s="68"/>
      <c r="L137" s="100" t="str">
        <f>+IF(AND(K137&gt;0,O137="Ejecución"),(K137/877802)*Tabla28[[#This Row],[% participación]],IF(AND(K137&gt;0,O137&lt;&gt;"Ejecución"),"-",""))</f>
        <v/>
      </c>
      <c r="M137" s="65"/>
      <c r="N137" s="170" t="str">
        <f t="shared" si="5"/>
        <v/>
      </c>
      <c r="O137" s="159" t="s">
        <v>1150</v>
      </c>
      <c r="P137" s="79"/>
    </row>
    <row r="138" spans="1:16" s="7" customFormat="1" ht="24.75" customHeight="1" outlineLevel="1" x14ac:dyDescent="0.25">
      <c r="A138" s="141">
        <v>25</v>
      </c>
      <c r="B138" s="158" t="s">
        <v>2664</v>
      </c>
      <c r="C138" s="160" t="s">
        <v>31</v>
      </c>
      <c r="D138" s="63"/>
      <c r="E138" s="142"/>
      <c r="F138" s="142"/>
      <c r="G138" s="157" t="str">
        <f t="shared" si="4"/>
        <v/>
      </c>
      <c r="H138" s="64"/>
      <c r="I138" s="63"/>
      <c r="J138" s="63"/>
      <c r="K138" s="68"/>
      <c r="L138" s="100" t="str">
        <f>+IF(AND(K138&gt;0,O138="Ejecución"),(K138/877802)*Tabla28[[#This Row],[% participación]],IF(AND(K138&gt;0,O138&lt;&gt;"Ejecución"),"-",""))</f>
        <v/>
      </c>
      <c r="M138" s="65"/>
      <c r="N138" s="170" t="str">
        <f t="shared" si="5"/>
        <v/>
      </c>
      <c r="O138" s="159" t="s">
        <v>1150</v>
      </c>
      <c r="P138" s="79"/>
    </row>
    <row r="139" spans="1:16" s="7" customFormat="1" ht="24.75" customHeight="1" outlineLevel="1" x14ac:dyDescent="0.25">
      <c r="A139" s="141">
        <v>26</v>
      </c>
      <c r="B139" s="158" t="s">
        <v>2664</v>
      </c>
      <c r="C139" s="160" t="s">
        <v>31</v>
      </c>
      <c r="D139" s="63"/>
      <c r="E139" s="142"/>
      <c r="F139" s="142"/>
      <c r="G139" s="157" t="str">
        <f t="shared" si="4"/>
        <v/>
      </c>
      <c r="H139" s="64"/>
      <c r="I139" s="63"/>
      <c r="J139" s="63"/>
      <c r="K139" s="68"/>
      <c r="L139" s="100" t="str">
        <f>+IF(AND(K139&gt;0,O139="Ejecución"),(K139/877802)*Tabla28[[#This Row],[% participación]],IF(AND(K139&gt;0,O139&lt;&gt;"Ejecución"),"-",""))</f>
        <v/>
      </c>
      <c r="M139" s="65"/>
      <c r="N139" s="170" t="str">
        <f t="shared" si="5"/>
        <v/>
      </c>
      <c r="O139" s="159" t="s">
        <v>1150</v>
      </c>
      <c r="P139" s="79"/>
    </row>
    <row r="140" spans="1:16" s="7" customFormat="1" ht="24.75" customHeight="1" outlineLevel="1" x14ac:dyDescent="0.25">
      <c r="A140" s="141">
        <v>27</v>
      </c>
      <c r="B140" s="158" t="s">
        <v>2664</v>
      </c>
      <c r="C140" s="160" t="s">
        <v>31</v>
      </c>
      <c r="D140" s="63"/>
      <c r="E140" s="142"/>
      <c r="F140" s="142"/>
      <c r="G140" s="157" t="str">
        <f t="shared" si="4"/>
        <v/>
      </c>
      <c r="H140" s="64"/>
      <c r="I140" s="63"/>
      <c r="J140" s="63"/>
      <c r="K140" s="68"/>
      <c r="L140" s="100" t="str">
        <f>+IF(AND(K140&gt;0,O140="Ejecución"),(K140/877802)*Tabla28[[#This Row],[% participación]],IF(AND(K140&gt;0,O140&lt;&gt;"Ejecución"),"-",""))</f>
        <v/>
      </c>
      <c r="M140" s="65"/>
      <c r="N140" s="170" t="str">
        <f t="shared" si="5"/>
        <v/>
      </c>
      <c r="O140" s="159" t="s">
        <v>1150</v>
      </c>
      <c r="P140" s="79"/>
    </row>
    <row r="141" spans="1:16" s="7" customFormat="1" ht="24.75" customHeight="1" outlineLevel="1" x14ac:dyDescent="0.25">
      <c r="A141" s="141">
        <v>28</v>
      </c>
      <c r="B141" s="158" t="s">
        <v>2664</v>
      </c>
      <c r="C141" s="160" t="s">
        <v>31</v>
      </c>
      <c r="D141" s="63"/>
      <c r="E141" s="142"/>
      <c r="F141" s="142"/>
      <c r="G141" s="157" t="str">
        <f t="shared" si="4"/>
        <v/>
      </c>
      <c r="H141" s="64"/>
      <c r="I141" s="63"/>
      <c r="J141" s="63"/>
      <c r="K141" s="68"/>
      <c r="L141" s="100" t="str">
        <f>+IF(AND(K141&gt;0,O141="Ejecución"),(K141/877802)*Tabla28[[#This Row],[% participación]],IF(AND(K141&gt;0,O141&lt;&gt;"Ejecución"),"-",""))</f>
        <v/>
      </c>
      <c r="M141" s="65"/>
      <c r="N141" s="170" t="str">
        <f t="shared" si="5"/>
        <v/>
      </c>
      <c r="O141" s="159" t="s">
        <v>1150</v>
      </c>
      <c r="P141" s="79"/>
    </row>
    <row r="142" spans="1:16" s="7" customFormat="1" ht="24.75" customHeight="1" outlineLevel="1" x14ac:dyDescent="0.25">
      <c r="A142" s="141">
        <v>29</v>
      </c>
      <c r="B142" s="158" t="s">
        <v>2664</v>
      </c>
      <c r="C142" s="160" t="s">
        <v>31</v>
      </c>
      <c r="D142" s="63"/>
      <c r="E142" s="142"/>
      <c r="F142" s="142"/>
      <c r="G142" s="157" t="str">
        <f t="shared" si="4"/>
        <v/>
      </c>
      <c r="H142" s="64"/>
      <c r="I142" s="63"/>
      <c r="J142" s="63"/>
      <c r="K142" s="68"/>
      <c r="L142" s="100" t="str">
        <f>+IF(AND(K142&gt;0,O142="Ejecución"),(K142/877802)*Tabla28[[#This Row],[% participación]],IF(AND(K142&gt;0,O142&lt;&gt;"Ejecución"),"-",""))</f>
        <v/>
      </c>
      <c r="M142" s="65"/>
      <c r="N142" s="170" t="str">
        <f t="shared" si="5"/>
        <v/>
      </c>
      <c r="O142" s="159" t="s">
        <v>1150</v>
      </c>
      <c r="P142" s="79"/>
    </row>
    <row r="143" spans="1:16" s="7" customFormat="1" ht="24.75" customHeight="1" outlineLevel="1" x14ac:dyDescent="0.25">
      <c r="A143" s="141">
        <v>30</v>
      </c>
      <c r="B143" s="158" t="s">
        <v>2664</v>
      </c>
      <c r="C143" s="160" t="s">
        <v>31</v>
      </c>
      <c r="D143" s="63"/>
      <c r="E143" s="142"/>
      <c r="F143" s="142"/>
      <c r="G143" s="157" t="str">
        <f t="shared" si="4"/>
        <v/>
      </c>
      <c r="H143" s="64"/>
      <c r="I143" s="63"/>
      <c r="J143" s="63"/>
      <c r="K143" s="68"/>
      <c r="L143" s="100" t="str">
        <f>+IF(AND(K143&gt;0,O143="Ejecución"),(K143/877802)*Tabla28[[#This Row],[% participación]],IF(AND(K143&gt;0,O143&lt;&gt;"Ejecución"),"-",""))</f>
        <v/>
      </c>
      <c r="M143" s="65"/>
      <c r="N143" s="170" t="str">
        <f t="shared" si="5"/>
        <v/>
      </c>
      <c r="O143" s="159" t="s">
        <v>1150</v>
      </c>
      <c r="P143" s="79"/>
    </row>
    <row r="144" spans="1:16" s="7" customFormat="1" ht="24.75" customHeight="1" outlineLevel="1" x14ac:dyDescent="0.25">
      <c r="A144" s="141">
        <v>31</v>
      </c>
      <c r="B144" s="158" t="s">
        <v>2664</v>
      </c>
      <c r="C144" s="160" t="s">
        <v>31</v>
      </c>
      <c r="D144" s="63"/>
      <c r="E144" s="142"/>
      <c r="F144" s="142"/>
      <c r="G144" s="157" t="str">
        <f t="shared" si="4"/>
        <v/>
      </c>
      <c r="H144" s="64"/>
      <c r="I144" s="63"/>
      <c r="J144" s="63"/>
      <c r="K144" s="68"/>
      <c r="L144" s="100" t="str">
        <f>+IF(AND(K144&gt;0,O144="Ejecución"),(K144/877802)*Tabla28[[#This Row],[% participación]],IF(AND(K144&gt;0,O144&lt;&gt;"Ejecución"),"-",""))</f>
        <v/>
      </c>
      <c r="M144" s="65"/>
      <c r="N144" s="170" t="str">
        <f t="shared" si="5"/>
        <v/>
      </c>
      <c r="O144" s="159" t="s">
        <v>1150</v>
      </c>
      <c r="P144" s="79"/>
    </row>
    <row r="145" spans="1:16" s="7" customFormat="1" ht="24.75" customHeight="1" outlineLevel="1" x14ac:dyDescent="0.25">
      <c r="A145" s="141">
        <v>32</v>
      </c>
      <c r="B145" s="158" t="s">
        <v>2664</v>
      </c>
      <c r="C145" s="160" t="s">
        <v>31</v>
      </c>
      <c r="D145" s="63"/>
      <c r="E145" s="142"/>
      <c r="F145" s="142"/>
      <c r="G145" s="157" t="str">
        <f t="shared" si="4"/>
        <v/>
      </c>
      <c r="H145" s="64"/>
      <c r="I145" s="63"/>
      <c r="J145" s="63"/>
      <c r="K145" s="68"/>
      <c r="L145" s="100" t="str">
        <f>+IF(AND(K145&gt;0,O145="Ejecución"),(K145/877802)*Tabla28[[#This Row],[% participación]],IF(AND(K145&gt;0,O145&lt;&gt;"Ejecución"),"-",""))</f>
        <v/>
      </c>
      <c r="M145" s="65"/>
      <c r="N145" s="170" t="str">
        <f t="shared" si="5"/>
        <v/>
      </c>
      <c r="O145" s="159" t="s">
        <v>1150</v>
      </c>
      <c r="P145" s="79"/>
    </row>
    <row r="146" spans="1:16" s="7" customFormat="1" ht="24.75" customHeight="1" outlineLevel="1" x14ac:dyDescent="0.25">
      <c r="A146" s="141">
        <v>33</v>
      </c>
      <c r="B146" s="158" t="s">
        <v>2664</v>
      </c>
      <c r="C146" s="160" t="s">
        <v>31</v>
      </c>
      <c r="D146" s="63"/>
      <c r="E146" s="142"/>
      <c r="F146" s="142"/>
      <c r="G146" s="157" t="str">
        <f t="shared" si="4"/>
        <v/>
      </c>
      <c r="H146" s="64"/>
      <c r="I146" s="63"/>
      <c r="J146" s="63"/>
      <c r="K146" s="68"/>
      <c r="L146" s="100" t="str">
        <f>+IF(AND(K146&gt;0,O146="Ejecución"),(K146/877802)*Tabla28[[#This Row],[% participación]],IF(AND(K146&gt;0,O146&lt;&gt;"Ejecución"),"-",""))</f>
        <v/>
      </c>
      <c r="M146" s="65"/>
      <c r="N146" s="170" t="str">
        <f t="shared" si="5"/>
        <v/>
      </c>
      <c r="O146" s="159" t="s">
        <v>1150</v>
      </c>
      <c r="P146" s="79"/>
    </row>
    <row r="147" spans="1:16" s="7" customFormat="1" ht="24.75" customHeight="1" outlineLevel="1" x14ac:dyDescent="0.25">
      <c r="A147" s="141">
        <v>34</v>
      </c>
      <c r="B147" s="158" t="s">
        <v>2664</v>
      </c>
      <c r="C147" s="160" t="s">
        <v>31</v>
      </c>
      <c r="D147" s="63"/>
      <c r="E147" s="142"/>
      <c r="F147" s="142"/>
      <c r="G147" s="157" t="str">
        <f t="shared" si="4"/>
        <v/>
      </c>
      <c r="H147" s="64"/>
      <c r="I147" s="63"/>
      <c r="J147" s="63"/>
      <c r="K147" s="68"/>
      <c r="L147" s="100" t="str">
        <f>+IF(AND(K147&gt;0,O147="Ejecución"),(K147/877802)*Tabla28[[#This Row],[% participación]],IF(AND(K147&gt;0,O147&lt;&gt;"Ejecución"),"-",""))</f>
        <v/>
      </c>
      <c r="M147" s="65"/>
      <c r="N147" s="170" t="str">
        <f t="shared" si="5"/>
        <v/>
      </c>
      <c r="O147" s="159" t="s">
        <v>1150</v>
      </c>
      <c r="P147" s="79"/>
    </row>
    <row r="148" spans="1:16" s="7" customFormat="1" ht="24.75" customHeight="1" outlineLevel="1" x14ac:dyDescent="0.25">
      <c r="A148" s="141">
        <v>35</v>
      </c>
      <c r="B148" s="158" t="s">
        <v>2664</v>
      </c>
      <c r="C148" s="160" t="s">
        <v>31</v>
      </c>
      <c r="D148" s="63"/>
      <c r="E148" s="142"/>
      <c r="F148" s="142"/>
      <c r="G148" s="157" t="str">
        <f t="shared" si="4"/>
        <v/>
      </c>
      <c r="H148" s="64"/>
      <c r="I148" s="63"/>
      <c r="J148" s="63"/>
      <c r="K148" s="68"/>
      <c r="L148" s="100" t="str">
        <f>+IF(AND(K148&gt;0,O148="Ejecución"),(K148/877802)*Tabla28[[#This Row],[% participación]],IF(AND(K148&gt;0,O148&lt;&gt;"Ejecución"),"-",""))</f>
        <v/>
      </c>
      <c r="M148" s="65"/>
      <c r="N148" s="170" t="str">
        <f t="shared" si="5"/>
        <v/>
      </c>
      <c r="O148" s="159" t="s">
        <v>1150</v>
      </c>
      <c r="P148" s="79"/>
    </row>
    <row r="149" spans="1:16" s="7" customFormat="1" ht="24.75" customHeight="1" outlineLevel="1" x14ac:dyDescent="0.25">
      <c r="A149" s="141">
        <v>36</v>
      </c>
      <c r="B149" s="158" t="s">
        <v>2664</v>
      </c>
      <c r="C149" s="160" t="s">
        <v>31</v>
      </c>
      <c r="D149" s="63"/>
      <c r="E149" s="142"/>
      <c r="F149" s="142"/>
      <c r="G149" s="157" t="str">
        <f t="shared" si="4"/>
        <v/>
      </c>
      <c r="H149" s="64"/>
      <c r="I149" s="63"/>
      <c r="J149" s="63"/>
      <c r="K149" s="68"/>
      <c r="L149" s="100" t="str">
        <f>+IF(AND(K149&gt;0,O149="Ejecución"),(K149/877802)*Tabla28[[#This Row],[% participación]],IF(AND(K149&gt;0,O149&lt;&gt;"Ejecución"),"-",""))</f>
        <v/>
      </c>
      <c r="M149" s="65"/>
      <c r="N149" s="170" t="str">
        <f t="shared" si="5"/>
        <v/>
      </c>
      <c r="O149" s="159" t="s">
        <v>1150</v>
      </c>
      <c r="P149" s="79"/>
    </row>
    <row r="150" spans="1:16" s="7" customFormat="1" ht="24.75" customHeight="1" outlineLevel="1" x14ac:dyDescent="0.25">
      <c r="A150" s="141">
        <v>37</v>
      </c>
      <c r="B150" s="158" t="s">
        <v>2664</v>
      </c>
      <c r="C150" s="160" t="s">
        <v>31</v>
      </c>
      <c r="D150" s="63"/>
      <c r="E150" s="142"/>
      <c r="F150" s="142"/>
      <c r="G150" s="157" t="str">
        <f t="shared" si="4"/>
        <v/>
      </c>
      <c r="H150" s="64"/>
      <c r="I150" s="63"/>
      <c r="J150" s="63"/>
      <c r="K150" s="68"/>
      <c r="L150" s="100" t="str">
        <f>+IF(AND(K150&gt;0,O150="Ejecución"),(K150/877802)*Tabla28[[#This Row],[% participación]],IF(AND(K150&gt;0,O150&lt;&gt;"Ejecución"),"-",""))</f>
        <v/>
      </c>
      <c r="M150" s="65"/>
      <c r="N150" s="170" t="str">
        <f t="shared" si="5"/>
        <v/>
      </c>
      <c r="O150" s="159" t="s">
        <v>1150</v>
      </c>
      <c r="P150" s="79"/>
    </row>
    <row r="151" spans="1:16" s="7" customFormat="1" ht="24.75" customHeight="1" outlineLevel="1" x14ac:dyDescent="0.25">
      <c r="A151" s="141">
        <v>38</v>
      </c>
      <c r="B151" s="158" t="s">
        <v>2664</v>
      </c>
      <c r="C151" s="160" t="s">
        <v>31</v>
      </c>
      <c r="D151" s="63"/>
      <c r="E151" s="142"/>
      <c r="F151" s="142"/>
      <c r="G151" s="157" t="str">
        <f t="shared" si="4"/>
        <v/>
      </c>
      <c r="H151" s="64"/>
      <c r="I151" s="63"/>
      <c r="J151" s="63"/>
      <c r="K151" s="68"/>
      <c r="L151" s="100" t="str">
        <f>+IF(AND(K151&gt;0,O151="Ejecución"),(K151/877802)*Tabla28[[#This Row],[% participación]],IF(AND(K151&gt;0,O151&lt;&gt;"Ejecución"),"-",""))</f>
        <v/>
      </c>
      <c r="M151" s="65"/>
      <c r="N151" s="170" t="str">
        <f t="shared" si="5"/>
        <v/>
      </c>
      <c r="O151" s="159" t="s">
        <v>1150</v>
      </c>
      <c r="P151" s="79"/>
    </row>
    <row r="152" spans="1:16" s="7" customFormat="1" ht="24.75" customHeight="1" outlineLevel="1" x14ac:dyDescent="0.25">
      <c r="A152" s="141">
        <v>39</v>
      </c>
      <c r="B152" s="158" t="s">
        <v>2664</v>
      </c>
      <c r="C152" s="160" t="s">
        <v>31</v>
      </c>
      <c r="D152" s="63"/>
      <c r="E152" s="142"/>
      <c r="F152" s="142"/>
      <c r="G152" s="157" t="str">
        <f t="shared" si="4"/>
        <v/>
      </c>
      <c r="H152" s="64"/>
      <c r="I152" s="63"/>
      <c r="J152" s="63"/>
      <c r="K152" s="68"/>
      <c r="L152" s="100" t="str">
        <f>+IF(AND(K152&gt;0,O152="Ejecución"),(K152/877802)*Tabla28[[#This Row],[% participación]],IF(AND(K152&gt;0,O152&lt;&gt;"Ejecución"),"-",""))</f>
        <v/>
      </c>
      <c r="M152" s="65"/>
      <c r="N152" s="170" t="str">
        <f t="shared" si="5"/>
        <v/>
      </c>
      <c r="O152" s="159" t="s">
        <v>1150</v>
      </c>
      <c r="P152" s="79"/>
    </row>
    <row r="153" spans="1:16" s="7" customFormat="1" ht="24.75" customHeight="1" outlineLevel="1" x14ac:dyDescent="0.25">
      <c r="A153" s="141">
        <v>40</v>
      </c>
      <c r="B153" s="158" t="s">
        <v>2664</v>
      </c>
      <c r="C153" s="160" t="s">
        <v>31</v>
      </c>
      <c r="D153" s="63"/>
      <c r="E153" s="142"/>
      <c r="F153" s="142"/>
      <c r="G153" s="157" t="str">
        <f t="shared" si="4"/>
        <v/>
      </c>
      <c r="H153" s="64"/>
      <c r="I153" s="63"/>
      <c r="J153" s="63"/>
      <c r="K153" s="68"/>
      <c r="L153" s="100" t="str">
        <f>+IF(AND(K153&gt;0,O153="Ejecución"),(K153/877802)*Tabla28[[#This Row],[% participación]],IF(AND(K153&gt;0,O153&lt;&gt;"Ejecución"),"-",""))</f>
        <v/>
      </c>
      <c r="M153" s="65"/>
      <c r="N153" s="170" t="str">
        <f t="shared" si="5"/>
        <v/>
      </c>
      <c r="O153" s="159" t="s">
        <v>1150</v>
      </c>
      <c r="P153" s="79"/>
    </row>
    <row r="154" spans="1:16" s="7" customFormat="1" ht="24.75" customHeight="1" outlineLevel="1" x14ac:dyDescent="0.25">
      <c r="A154" s="141">
        <v>41</v>
      </c>
      <c r="B154" s="158" t="s">
        <v>2664</v>
      </c>
      <c r="C154" s="160" t="s">
        <v>31</v>
      </c>
      <c r="D154" s="63"/>
      <c r="E154" s="142"/>
      <c r="F154" s="142"/>
      <c r="G154" s="157" t="str">
        <f t="shared" si="4"/>
        <v/>
      </c>
      <c r="H154" s="64"/>
      <c r="I154" s="63"/>
      <c r="J154" s="63"/>
      <c r="K154" s="68"/>
      <c r="L154" s="100" t="str">
        <f>+IF(AND(K154&gt;0,O154="Ejecución"),(K154/877802)*Tabla28[[#This Row],[% participación]],IF(AND(K154&gt;0,O154&lt;&gt;"Ejecución"),"-",""))</f>
        <v/>
      </c>
      <c r="M154" s="65"/>
      <c r="N154" s="170" t="str">
        <f t="shared" si="5"/>
        <v/>
      </c>
      <c r="O154" s="159" t="s">
        <v>1150</v>
      </c>
      <c r="P154" s="79"/>
    </row>
    <row r="155" spans="1:16" s="7" customFormat="1" ht="24.75" customHeight="1" outlineLevel="1" x14ac:dyDescent="0.25">
      <c r="A155" s="141">
        <v>42</v>
      </c>
      <c r="B155" s="158" t="s">
        <v>2664</v>
      </c>
      <c r="C155" s="160" t="s">
        <v>31</v>
      </c>
      <c r="D155" s="63"/>
      <c r="E155" s="142"/>
      <c r="F155" s="142"/>
      <c r="G155" s="157" t="str">
        <f t="shared" si="4"/>
        <v/>
      </c>
      <c r="H155" s="64"/>
      <c r="I155" s="63"/>
      <c r="J155" s="63"/>
      <c r="K155" s="68"/>
      <c r="L155" s="100" t="str">
        <f>+IF(AND(K155&gt;0,O155="Ejecución"),(K155/877802)*Tabla28[[#This Row],[% participación]],IF(AND(K155&gt;0,O155&lt;&gt;"Ejecución"),"-",""))</f>
        <v/>
      </c>
      <c r="M155" s="65"/>
      <c r="N155" s="170" t="str">
        <f t="shared" si="5"/>
        <v/>
      </c>
      <c r="O155" s="159" t="s">
        <v>1150</v>
      </c>
      <c r="P155" s="79"/>
    </row>
    <row r="156" spans="1:16" s="7" customFormat="1" ht="24" customHeight="1" outlineLevel="1" x14ac:dyDescent="0.25">
      <c r="A156" s="141">
        <v>43</v>
      </c>
      <c r="B156" s="158" t="s">
        <v>2664</v>
      </c>
      <c r="C156" s="160" t="s">
        <v>31</v>
      </c>
      <c r="D156" s="63"/>
      <c r="E156" s="142"/>
      <c r="F156" s="142"/>
      <c r="G156" s="157" t="str">
        <f t="shared" si="4"/>
        <v/>
      </c>
      <c r="H156" s="64"/>
      <c r="I156" s="63"/>
      <c r="J156" s="63"/>
      <c r="K156" s="68"/>
      <c r="L156" s="100" t="str">
        <f>+IF(AND(K156&gt;0,O156="Ejecución"),(K156/877802)*Tabla28[[#This Row],[% participación]],IF(AND(K156&gt;0,O156&lt;&gt;"Ejecución"),"-",""))</f>
        <v/>
      </c>
      <c r="M156" s="65"/>
      <c r="N156" s="170" t="str">
        <f t="shared" si="5"/>
        <v/>
      </c>
      <c r="O156" s="159" t="s">
        <v>1150</v>
      </c>
      <c r="P156" s="79"/>
    </row>
    <row r="157" spans="1:16" s="7" customFormat="1" ht="24.75" customHeight="1" outlineLevel="1" x14ac:dyDescent="0.25">
      <c r="A157" s="141">
        <v>44</v>
      </c>
      <c r="B157" s="158" t="s">
        <v>2664</v>
      </c>
      <c r="C157" s="160" t="s">
        <v>31</v>
      </c>
      <c r="D157" s="63"/>
      <c r="E157" s="142"/>
      <c r="F157" s="142"/>
      <c r="G157" s="157" t="str">
        <f t="shared" si="4"/>
        <v/>
      </c>
      <c r="H157" s="64"/>
      <c r="I157" s="63"/>
      <c r="J157" s="63"/>
      <c r="K157" s="68"/>
      <c r="L157" s="100" t="str">
        <f>+IF(AND(K157&gt;0,O157="Ejecución"),(K157/877802)*Tabla28[[#This Row],[% participación]],IF(AND(K157&gt;0,O157&lt;&gt;"Ejecución"),"-",""))</f>
        <v/>
      </c>
      <c r="M157" s="65"/>
      <c r="N157" s="170" t="str">
        <f t="shared" si="5"/>
        <v/>
      </c>
      <c r="O157" s="159" t="s">
        <v>1150</v>
      </c>
      <c r="P157" s="79"/>
    </row>
    <row r="158" spans="1:16" s="7" customFormat="1" ht="24.75" customHeight="1" outlineLevel="1" x14ac:dyDescent="0.25">
      <c r="A158" s="141">
        <v>45</v>
      </c>
      <c r="B158" s="158" t="s">
        <v>2664</v>
      </c>
      <c r="C158" s="160" t="s">
        <v>31</v>
      </c>
      <c r="D158" s="63"/>
      <c r="E158" s="142"/>
      <c r="F158" s="142"/>
      <c r="G158" s="157" t="str">
        <f t="shared" si="4"/>
        <v/>
      </c>
      <c r="H158" s="64"/>
      <c r="I158" s="63"/>
      <c r="J158" s="63"/>
      <c r="K158" s="68"/>
      <c r="L158" s="100" t="str">
        <f>+IF(AND(K158&gt;0,O158="Ejecución"),(K158/877802)*Tabla28[[#This Row],[% participación]],IF(AND(K158&gt;0,O158&lt;&gt;"Ejecución"),"-",""))</f>
        <v/>
      </c>
      <c r="M158" s="65"/>
      <c r="N158" s="170" t="str">
        <f t="shared" si="5"/>
        <v/>
      </c>
      <c r="O158" s="159" t="s">
        <v>1150</v>
      </c>
      <c r="P158" s="79"/>
    </row>
    <row r="159" spans="1:16" s="7" customFormat="1" ht="24.75" customHeight="1" outlineLevel="1" x14ac:dyDescent="0.25">
      <c r="A159" s="141">
        <v>46</v>
      </c>
      <c r="B159" s="158" t="s">
        <v>2664</v>
      </c>
      <c r="C159" s="160" t="s">
        <v>31</v>
      </c>
      <c r="D159" s="63"/>
      <c r="E159" s="142"/>
      <c r="F159" s="142"/>
      <c r="G159" s="157" t="str">
        <f t="shared" si="4"/>
        <v/>
      </c>
      <c r="H159" s="64"/>
      <c r="I159" s="63"/>
      <c r="J159" s="63"/>
      <c r="K159" s="68"/>
      <c r="L159" s="100" t="str">
        <f>+IF(AND(K159&gt;0,O159="Ejecución"),(K159/877802)*Tabla28[[#This Row],[% participación]],IF(AND(K159&gt;0,O159&lt;&gt;"Ejecución"),"-",""))</f>
        <v/>
      </c>
      <c r="M159" s="65"/>
      <c r="N159" s="170" t="str">
        <f t="shared" si="5"/>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6">IF(AND(E160&lt;&gt;"",F160&lt;&gt;""),((F160-E160)/30),"")</f>
        <v/>
      </c>
      <c r="H160" s="64"/>
      <c r="I160" s="63"/>
      <c r="J160" s="63"/>
      <c r="K160" s="68"/>
      <c r="L160" s="100" t="str">
        <f>+IF(AND(K160&gt;0,O160="Ejecución"),(K160/877802)*Tabla28[[#This Row],[% participación]],IF(AND(K160&gt;0,O160&lt;&gt;"Ejecución"),"-",""))</f>
        <v/>
      </c>
      <c r="M160" s="65"/>
      <c r="N160" s="170" t="str">
        <f t="shared" si="5"/>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0.02</v>
      </c>
      <c r="G179" s="162">
        <f>IF(F179&gt;0,SUM(E179+F179),"")</f>
        <v>0.04</v>
      </c>
      <c r="H179" s="5"/>
      <c r="I179" s="188" t="s">
        <v>2670</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15747563.76</v>
      </c>
      <c r="F185" s="92"/>
      <c r="G185" s="93"/>
      <c r="H185" s="88"/>
      <c r="I185" s="90" t="s">
        <v>2627</v>
      </c>
      <c r="J185" s="163">
        <f>+SUM(M179:M183)</f>
        <v>0.02</v>
      </c>
      <c r="K185" s="233" t="s">
        <v>2628</v>
      </c>
      <c r="L185" s="233"/>
      <c r="M185" s="94">
        <f>+J185*(SUM(K20:K35))</f>
        <v>7873781.8799999999</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41968</v>
      </c>
      <c r="D193" s="5"/>
      <c r="E193" s="123">
        <v>4536</v>
      </c>
      <c r="F193" s="5"/>
      <c r="G193" s="5"/>
      <c r="H193" s="144" t="s">
        <v>2676</v>
      </c>
      <c r="J193" s="5"/>
      <c r="K193" s="124">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2698</v>
      </c>
      <c r="J211" s="27" t="s">
        <v>2622</v>
      </c>
      <c r="K211" s="145" t="s">
        <v>2697</v>
      </c>
      <c r="L211" s="21"/>
      <c r="M211" s="21"/>
      <c r="N211" s="21"/>
      <c r="O211" s="8"/>
    </row>
    <row r="212" spans="1:15" x14ac:dyDescent="0.25">
      <c r="A212" s="9"/>
      <c r="B212" s="27" t="s">
        <v>2619</v>
      </c>
      <c r="C212" s="144" t="s">
        <v>2676</v>
      </c>
      <c r="D212" s="21"/>
      <c r="G212" s="27" t="s">
        <v>2621</v>
      </c>
      <c r="H212" s="145" t="s">
        <v>2678</v>
      </c>
      <c r="J212" s="27" t="s">
        <v>2623</v>
      </c>
      <c r="K212" s="144" t="s">
        <v>2677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owBreaks count="2" manualBreakCount="2">
    <brk id="107" max="16383" man="1"/>
    <brk id="186" max="14" man="1"/>
  </rowBreaks>
  <colBreaks count="1" manualBreakCount="1">
    <brk id="15" max="1048575" man="1"/>
  </colBreaks>
  <ignoredErrors>
    <ignoredError sqref="B106:B107 D129:D160 M129:M160 G114:G121 L106:L107 G129:J160 G48:G90 G122 G123 G124 G125 G126 G127 G128" listDataValidation="1"/>
  </ignoredErrors>
  <drawing r:id="rId1"/>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0.8554687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WIN10</cp:lastModifiedBy>
  <cp:lastPrinted>2020-12-28T15:29:28Z</cp:lastPrinted>
  <dcterms:created xsi:type="dcterms:W3CDTF">2020-10-14T21:57:42Z</dcterms:created>
  <dcterms:modified xsi:type="dcterms:W3CDTF">2020-12-29T19:45:34Z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