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autoCompressPictures="0"/>
  <mc:AlternateContent xmlns:mc="http://schemas.openxmlformats.org/markup-compatibility/2006">
    <mc:Choice Requires="x15">
      <x15ac:absPath xmlns:x15ac="http://schemas.microsoft.com/office/spreadsheetml/2010/11/ac" url="D:\PC DIANA MARZO192020\YRAKA 2020\ADMON\INVITACIONES ICBF 2021 DICIEMBRE 28 2020\QUIPAMA\"/>
    </mc:Choice>
  </mc:AlternateContent>
  <xr:revisionPtr revIDLastSave="0" documentId="8_{BF20A07D-3556-40FE-8A1E-5A7477C4CCD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s="1"/>
  <c r="R183" i="12"/>
  <c r="R182" i="12"/>
  <c r="R181" i="12"/>
  <c r="R180" i="12"/>
  <c r="R179" i="12"/>
  <c r="Z180" i="12"/>
  <c r="Z179" i="12"/>
  <c r="Z178" i="12"/>
  <c r="G179" i="12"/>
  <c r="C185" i="12" s="1"/>
  <c r="E185" i="12" s="1"/>
  <c r="L114" i="12"/>
  <c r="W20" i="12"/>
  <c r="V20" i="12"/>
  <c r="N118" i="12"/>
  <c r="N119" i="12"/>
  <c r="N120" i="12"/>
  <c r="L120" i="12" s="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<sst xmlns="http://schemas.openxmlformats.org/spreadsheetml/2006/main" count="3204" uniqueCount="2710">
  <si>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</si>
  <si>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</si>
  <si>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</si>
  <si>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</si>
  <si>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</si>
  <si>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</si>
  <si>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</si>
  <si>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</si>
  <si>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</si>
  <si>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</si>
  <si>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</si>
  <si>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</si>
  <si>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</si>
  <si>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</si>
  <si>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</si>
  <si>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</si>
  <si>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</si>
  <si>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</si>
  <si>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</si>
  <si>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</si>
  <si>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</si>
  <si>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</si>
  <si>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</si>
  <si>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</si>
  <si>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</si>
  <si>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</si>
  <si>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</si>
  <si>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</si>
  <si>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</si>
  <si>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</si>
  <si>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</si>
  <si>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</si>
  <si>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</si>
  <si>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</si>
  <si>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</si>
  <si>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</si>
  <si>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</si>
  <si>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</si>
  <si>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</si>
  <si>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</si>
  <si>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</si>
  <si>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</si>
  <si>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</si>
  <si>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</si>
  <si>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</si>
  <si>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</si>
  <si>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</si>
  <si>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</si>
  <si>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</si>
  <si>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</si>
  <si>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</si>
  <si>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</si>
  <si>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</si>
  <si>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</si>
  <si>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</si>
  <si>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</si>
  <si>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</si>
  <si>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</si>
  <si>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</si>
  <si>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</si>
  <si>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</si>
  <si>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</si>
  <si>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</si>
  <si>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</si>
  <si>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</si>
  <si>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</si>
  <si>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</si>
  <si>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</si>
  <si>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</si>
  <si>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</si>
  <si>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</si>
  <si>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</si>
  <si>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</si>
  <si>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</si>
  <si>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</si>
  <si>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</si>
  <si>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</si>
  <si>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</si>
  <si>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</si>
  <si>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</si>
  <si>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</si>
  <si>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</si>
  <si>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</si>
  <si>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</si>
  <si>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</si>
  <si>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</si>
  <si>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</si>
  <si>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</si>
  <si>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</si>
  <si>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</si>
  <si>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</si>
  <si>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</si>
  <si>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</si>
  <si>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</si>
  <si>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</si>
  <si>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</si>
  <si>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</si>
  <si>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</si>
  <si>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</si>
  <si>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</si>
  <si>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</si>
  <si>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</si>
  <si>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</si>
  <si>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</si>
  <si>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</si>
  <si>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</si>
  <si>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</si>
  <si>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</si>
  <si>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</si>
  <si>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</si>
  <si>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</si>
  <si>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</si>
  <si>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</si>
  <si>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</si>
  <si>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</si>
  <si>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</si>
  <si>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</si>
  <si>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</si>
  <si>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</si>
  <si>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</si>
  <si>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</si>
  <si>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</si>
  <si>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</si>
  <si>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</si>
  <si>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</si>
  <si>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</si>
  <si>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</si>
  <si>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</si>
  <si>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</si>
  <si>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</si>
  <si>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</si>
  <si>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</si>
  <si>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</si>
  <si>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</si>
  <si>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</si>
  <si>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</si>
  <si>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</si>
  <si>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</si>
  <si>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</si>
  <si>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</si>
  <si>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</si>
  <si>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</si>
  <si>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</si>
  <si>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</si>
  <si>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</si>
  <si>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</si>
  <si>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</si>
  <si>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</si>
  <si>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</si>
  <si>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</si>
  <si>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</si>
  <si>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</si>
  <si>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</si>
  <si>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</si>
  <si>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</si>
  <si>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</si>
  <si>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</si>
  <si>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</si>
  <si>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</si>
  <si>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</si>
  <si>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</si>
  <si>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</si>
  <si>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</si>
  <si>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</si>
  <si>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</si>
  <si>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</si>
  <si>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</si>
  <si>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</si>
  <si>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</si>
  <si>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</si>
  <si>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</si>
  <si>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</si>
  <si>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</si>
  <si>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</si>
  <si>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</si>
  <si>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</si>
  <si>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</si>
  <si>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</si>
  <si>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</si>
  <si>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</si>
  <si>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</si>
  <si>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</si>
  <si>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</si>
  <si>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</si>
  <si>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</si>
  <si>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</si>
  <si>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</si>
  <si>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</si>
  <si>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</si>
  <si>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</si>
  <si>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</si>
  <si>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</si>
  <si>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</si>
  <si>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</si>
  <si>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</si>
  <si>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</si>
  <si>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</si>
  <si>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</si>
  <si>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</si>
  <si>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</si>
  <si>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</si>
  <si>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</si>
  <si>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</si>
  <si>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</si>
  <si>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</si>
  <si>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</si>
  <si>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</si>
  <si>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</si>
  <si>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</si>
  <si>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</si>
  <si>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</si>
  <si>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</si>
  <si>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</si>
  <si>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</si>
  <si>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</si>
  <si>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</si>
  <si>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</si>
  <si>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</si>
  <si>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</si>
  <si>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</si>
  <si>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</si>
  <si>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</si>
  <si>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</si>
  <si>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</si>
  <si>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</si>
  <si>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</si>
  <si>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</si>
  <si>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</si>
  <si>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</si>
  <si>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</si>
  <si>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</si>
  <si>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</si>
  <si>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</si>
  <si>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</si>
  <si>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</si>
  <si>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</si>
  <si>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</si>
  <si>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</si>
  <si>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</si>
  <si>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</si>
  <si>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</si>
  <si>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</si>
  <si>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</si>
  <si>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</si>
  <si>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</si>
  <si>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</si>
  <si>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</si>
  <si>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</si>
  <si>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</si>
  <si>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</si>
  <si>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</si>
  <si>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</si>
  <si>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</si>
  <si>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</si>
  <si>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</si>
  <si>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</si>
  <si>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</si>
  <si>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</si>
  <si>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</si>
  <si>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</si>
  <si>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</si>
  <si>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</si>
  <si>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</si>
  <si>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</si>
  <si>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</si>
  <si>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</si>
  <si>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</si>
  <si>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</si>
  <si>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</si>
  <si>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</si>
  <si>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</si>
  <si>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</si>
  <si>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</si>
  <si>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</si>
  <si>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</si>
  <si>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</si>
  <si>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</si>
  <si>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</si>
  <si>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</si>
  <si>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</si>
  <si>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</si>
  <si>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</si>
  <si>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</si>
  <si>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</si>
  <si>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</si>
  <si>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</si>
  <si>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</si>
  <si>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</si>
  <si>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</si>
  <si>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</si>
  <si>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</si>
  <si>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</si>
  <si>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</si>
  <si>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</si>
  <si>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</si>
  <si>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</si>
  <si>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</si>
  <si>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</si>
  <si>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</si>
  <si>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</si>
  <si>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</si>
  <si>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</si>
  <si>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</si>
  <si>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</si>
  <si>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</si>
  <si>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</si>
  <si>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</si>
  <si>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</si>
  <si>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</si>
  <si>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</si>
  <si>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</si>
  <si>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</si>
  <si>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</si>
  <si>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</si>
  <si>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</si>
  <si>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</si>
  <si>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</si>
  <si>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</si>
  <si>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</si>
  <si>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</si>
  <si>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</si>
  <si>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</si>
  <si>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</si>
  <si>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</si>
  <si>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</si>
  <si>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</si>
  <si>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</si>
  <si>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</si>
  <si>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</si>
  <si>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</si>
  <si>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</si>
  <si>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</si>
  <si>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</si>
  <si>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</si>
  <si>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</si>
  <si>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</si>
  <si>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</si>
  <si>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</si>
  <si>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</si>
  <si>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</si>
  <si>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</si>
  <si>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</si>
  <si>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</si>
  <si>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</si>
  <si>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</si>
  <si>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</si>
  <si>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</si>
  <si>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</si>
  <si>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</si>
  <si>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</si>
  <si>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</si>
  <si>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</si>
  <si>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</si>
  <si>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</si>
  <si>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</si>
  <si>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</si>
  <si>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</si>
  <si>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</si>
  <si>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</si>
  <si>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</si>
  <si>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</si>
  <si>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</si>
  <si>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</si>
  <si>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</si>
  <si>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</si>
  <si>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</si>
  <si>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</si>
  <si>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</si>
  <si>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</si>
  <si>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</si>
  <si>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</si>
  <si>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</si>
  <si>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</si>
  <si>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</si>
  <si>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</si>
  <si>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</si>
  <si>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</si>
  <si>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</si>
  <si>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</si>
  <si>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</si>
  <si>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</si>
  <si>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</si>
  <si>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</si>
  <si>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</si>
  <si>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</si>
  <si>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</si>
  <si>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</si>
  <si>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</si>
  <si>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</si>
  <si>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</si>
  <si>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</si>
  <si>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</si>
  <si>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</si>
  <si>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</si>
  <si>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</si>
  <si>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</si>
  <si>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</si>
  <si>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</si>
  <si>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</si>
  <si>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</si>
  <si>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</si>
  <si>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</si>
  <si>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</si>
  <si>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</si>
  <si>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</si>
  <si>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</si>
  <si>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</si>
  <si>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</si>
  <si>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</si>
  <si>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</si>
  <si>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</si>
  <si>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</si>
  <si>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</si>
  <si>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</si>
  <si>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</si>
  <si>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</si>
  <si>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</si>
  <si>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</si>
  <si>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</si>
  <si>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</si>
  <si>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</si>
  <si>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</si>
  <si>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</si>
  <si>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</si>
  <si>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</si>
  <si>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</si>
  <si>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</si>
  <si>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</si>
  <si>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</si>
  <si>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</si>
  <si>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</si>
  <si>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</si>
  <si>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</si>
  <si>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</si>
  <si>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</si>
  <si>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</si>
  <si>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</si>
  <si>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</si>
  <si>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</si>
  <si>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</si>
  <si>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</si>
  <si>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</si>
  <si>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</si>
  <si>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</si>
  <si>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</si>
  <si>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</si>
  <si>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</si>
  <si>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</si>
  <si>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</si>
  <si>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</si>
  <si>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</si>
  <si>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</si>
  <si>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</si>
  <si>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</si>
  <si>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</si>
  <si>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</si>
  <si>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</si>
  <si>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</si>
  <si>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</si>
  <si>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</si>
  <si>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</si>
  <si>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</si>
  <si>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</si>
  <si>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</si>
  <si>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</si>
  <si>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</si>
  <si>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</si>
  <si>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</si>
  <si>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</si>
  <si>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</si>
  <si>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</si>
  <si>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</si>
  <si>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</si>
  <si>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</si>
  <si>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</si>
  <si>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</si>
  <si>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</si>
  <si>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</si>
  <si>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</si>
  <si>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</si>
  <si>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</si>
  <si>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</si>
  <si>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</si>
  <si>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</si>
  <si>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</si>
  <si>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</si>
  <si>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</si>
  <si>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</si>
  <si>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</si>
  <si>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</si>
  <si>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</si>
  <si>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</si>
  <si>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</si>
  <si>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</si>
  <si>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</si>
  <si>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</si>
  <si>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</si>
  <si>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</si>
  <si>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</si>
  <si>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</si>
  <si>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</si>
  <si>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</si>
  <si>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</si>
  <si>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</si>
  <si>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</si>
  <si>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</si>
  <si>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</si>
  <si>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</si>
  <si>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</si>
  <si>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</si>
  <si>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</si>
  <si>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</si>
  <si>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</si>
  <si>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</si>
  <si>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</si>
  <si>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</si>
  <si>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</si>
  <si>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</si>
  <si>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</si>
  <si>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</si>
  <si>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</si>
  <si>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</si>
  <si>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</si>
  <si>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</si>
  <si>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</si>
  <si>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</si>
  <si>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</si>
  <si>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</si>
  <si>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</si>
  <si>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</si>
  <si>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</si>
  <si>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</si>
  <si>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</si>
  <si>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</si>
  <si>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</si>
  <si>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</si>
  <si>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</si>
  <si>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</si>
  <si>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</si>
  <si>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</si>
  <si>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</si>
  <si>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</si>
  <si>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</si>
  <si>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</si>
  <si>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</si>
  <si>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</si>
  <si>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</si>
  <si>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</si>
  <si>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</si>
  <si>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</si>
  <si>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</si>
  <si>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</si>
  <si>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</si>
  <si>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</si>
  <si>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</si>
  <si>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</si>
  <si>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</si>
  <si>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</si>
  <si>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</si>
  <si>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</si>
  <si>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</si>
  <si>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</si>
  <si>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</si>
  <si>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</si>
  <si>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</si>
  <si>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</si>
  <si>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</si>
  <si>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</si>
  <si>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</si>
  <si>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</si>
  <si>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</si>
  <si>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</si>
  <si>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</si>
  <si>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</si>
  <si>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</si>
  <si>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</si>
  <si>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</si>
  <si>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</si>
  <si>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</si>
  <si>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</si>
  <si>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</si>
  <si>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</si>
  <si>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</si>
  <si>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</si>
  <si>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</si>
  <si>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</si>
  <si>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</si>
  <si>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</si>
  <si>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</si>
  <si>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</si>
  <si>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</si>
  <si>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</si>
  <si>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</si>
  <si>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</si>
  <si>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</si>
  <si>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</si>
  <si>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</si>
  <si>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</si>
  <si>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</si>
  <si>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</si>
  <si>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</si>
  <si>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</si>
  <si>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</si>
  <si>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</si>
  <si>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</si>
  <si>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</si>
  <si>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</si>
  <si>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</si>
  <si>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</si>
  <si>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</si>
  <si>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</si>
  <si>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</si>
  <si>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</si>
  <si>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</si>
  <si>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</si>
  <si>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</si>
  <si>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</si>
  <si>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</si>
  <si>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</si>
  <si>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</si>
  <si>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</si>
  <si>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</si>
  <si>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</si>
  <si>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</si>
  <si>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</si>
  <si>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</si>
  <si>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</si>
  <si>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</si>
  <si>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</si>
  <si>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</si>
  <si>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</si>
  <si>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</si>
  <si>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</si>
  <si>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</si>
  <si>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</si>
  <si>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</si>
  <si>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</si>
  <si>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</si>
  <si>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</si>
  <si>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</si>
  <si>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</si>
  <si>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</si>
  <si>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</si>
  <si>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</si>
  <si>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</si>
  <si>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</si>
  <si>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</si>
  <si>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</si>
  <si>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</si>
  <si>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</si>
  <si>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</si>
  <si>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</si>
  <si>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</si>
  <si>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</si>
  <si>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</si>
  <si>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</si>
  <si>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</si>
  <si>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</si>
  <si>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</si>
  <si>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</si>
  <si>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</si>
  <si>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</si>
  <si>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</si>
  <si>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</si>
  <si>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</si>
  <si>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</si>
  <si>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</si>
  <si>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</si>
  <si>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</si>
  <si>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</si>
  <si>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</si>
  <si>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</si>
  <si>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</si>
  <si>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</si>
  <si>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</si>
  <si>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</si>
  <si>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</si>
  <si>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</si>
  <si>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</si>
  <si>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</si>
  <si>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</si>
  <si>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</si>
  <si>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</si>
  <si>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</si>
  <si>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</si>
  <si>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</si>
  <si>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</si>
  <si>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</si>
  <si>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</si>
  <si>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</si>
  <si>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</si>
  <si>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</si>
  <si>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</si>
  <si>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</si>
  <si>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</si>
  <si>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</si>
  <si>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</si>
  <si>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</si>
  <si>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</si>
  <si>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</si>
  <si>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</si>
  <si>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</si>
  <si>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</si>
  <si>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</si>
  <si>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</si>
  <si>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</si>
  <si>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</si>
  <si>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</si>
  <si>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</si>
  <si>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</si>
  <si>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</si>
  <si>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</si>
  <si>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</si>
  <si>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</si>
  <si>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</si>
  <si>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</si>
  <si>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</si>
  <si>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</si>
  <si>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</si>
  <si>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</si>
  <si>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</si>
  <si>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</si>
  <si>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</si>
  <si>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</si>
  <si>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</si>
  <si>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</si>
  <si>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</si>
  <si>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</si>
  <si>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</si>
  <si>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</si>
  <si>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</si>
  <si>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</si>
  <si>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</si>
  <si>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</si>
  <si>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</si>
  <si>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</si>
  <si>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</si>
  <si>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</si>
  <si>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</si>
  <si>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</si>
  <si>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</si>
  <si>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</si>
  <si>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</si>
  <si>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</si>
  <si>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</si>
  <si>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</si>
  <si>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</si>
  <si>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</si>
  <si>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</si>
  <si>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</si>
  <si>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</si>
  <si>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</si>
  <si>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</si>
  <si>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</si>
  <si>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</si>
  <si>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</si>
  <si>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</si>
  <si>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</si>
  <si>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</si>
  <si>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</si>
  <si>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</si>
  <si>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</si>
  <si>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</si>
  <si>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</si>
  <si>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</si>
  <si>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</si>
  <si>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</si>
  <si>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</si>
  <si>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</si>
  <si>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</si>
  <si>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</si>
  <si>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</si>
  <si>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</si>
  <si>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</si>
  <si>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</si>
  <si>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</si>
  <si>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</si>
  <si>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</si>
  <si>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</si>
  <si>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</si>
  <si>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</si>
  <si>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</si>
  <si>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</si>
  <si>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</si>
  <si>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</si>
  <si>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</si>
  <si>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</si>
  <si>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</si>
  <si>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</si>
  <si>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</si>
  <si>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</si>
  <si>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</si>
  <si>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</si>
  <si>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</si>
  <si>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</si>
  <si>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</si>
  <si>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</si>
  <si>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</si>
  <si>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</si>
  <si>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</si>
  <si>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</si>
  <si>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</si>
  <si>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</si>
  <si>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</si>
  <si>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</si>
  <si>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</si>
  <si>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</si>
  <si>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</si>
  <si>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</si>
  <si>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</si>
  <si>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</si>
  <si>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</si>
  <si>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</si>
  <si>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</si>
  <si>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</si>
  <si>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</si>
  <si>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</si>
  <si>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</si>
  <si>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</si>
  <si>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</si>
  <si>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</si>
  <si>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</si>
  <si>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</si>
  <si>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</si>
  <si>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</si>
  <si>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</si>
  <si>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</si>
  <si>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</si>
  <si>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</si>
  <si>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</si>
  <si>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</si>
  <si>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</si>
  <si>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</si>
  <si>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</si>
  <si>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</si>
  <si>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</si>
  <si>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</si>
  <si>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</si>
  <si>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</si>
  <si>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</si>
  <si>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</si>
  <si>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</si>
  <si>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</si>
  <si>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</si>
  <si>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</si>
  <si>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</si>
  <si>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</si>
  <si>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</si>
  <si>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</si>
  <si>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</si>
  <si>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</si>
  <si>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</si>
  <si>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</si>
  <si>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</si>
  <si>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</si>
  <si>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</si>
  <si>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</si>
  <si>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</si>
  <si>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</si>
  <si>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</si>
  <si>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</si>
  <si>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</si>
  <si>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</si>
  <si>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</si>
  <si>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</si>
  <si>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</si>
  <si>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</si>
  <si>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</si>
  <si>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</si>
  <si>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</si>
  <si>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</si>
  <si>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</si>
  <si>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</si>
  <si>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</si>
  <si>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</si>
  <si>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</si>
  <si>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</si>
  <si>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</si>
  <si>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</si>
  <si>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</si>
  <si>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</si>
  <si>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</si>
  <si>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</si>
  <si>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</si>
  <si>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</si>
  <si>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</si>
  <si>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</si>
  <si>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</si>
  <si>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</si>
  <si>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</si>
  <si>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</si>
  <si>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</si>
  <si>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</si>
  <si>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</si>
  <si>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</si>
  <si>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</si>
  <si>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</si>
  <si>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</si>
  <si>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</si>
  <si>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</si>
  <si>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</si>
  <si>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</si>
  <si>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</si>
  <si>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</si>
  <si>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</si>
  <si>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</si>
  <si>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</si>
  <si>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</si>
  <si>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</si>
  <si>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</si>
  <si>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</si>
  <si>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</si>
  <si>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</si>
  <si>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</si>
  <si>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</si>
  <si>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</si>
  <si>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</si>
  <si>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</si>
  <si>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</si>
  <si>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</si>
  <si>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</si>
  <si>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</si>
  <si>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</si>
  <si>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</si>
  <si>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</si>
  <si>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</si>
  <si>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</si>
  <si>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</si>
  <si>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</si>
  <si>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</si>
  <si>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</si>
  <si>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</si>
  <si>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</si>
  <si>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</si>
  <si>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</si>
  <si>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</si>
  <si>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</si>
  <si>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</si>
  <si>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</si>
  <si>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</si>
  <si>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</si>
  <si>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</si>
  <si>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</si>
  <si>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</si>
  <si>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</si>
  <si>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</si>
  <si>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</si>
  <si>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</si>
  <si>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</si>
  <si>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</si>
  <si>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</si>
  <si>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</si>
  <si>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</si>
  <si>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</si>
  <si>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</si>
  <si>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</si>
  <si>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</si>
  <si>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</si>
  <si>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</si>
  <si>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</si>
  <si>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</si>
  <si>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</si>
  <si>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</si>
  <si>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</si>
  <si>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</si>
  <si>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</si>
  <si>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</si>
  <si>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</si>
  <si>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</si>
  <si>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</si>
  <si>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</si>
  <si>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</si>
  <si>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</si>
  <si>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</si>
  <si>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</si>
  <si>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</si>
  <si>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</si>
  <si>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</si>
  <si>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</si>
  <si>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</si>
  <si>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</si>
  <si>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</si>
  <si>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</si>
  <si>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</si>
  <si>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</si>
  <si>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</si>
  <si>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</si>
  <si>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</si>
  <si>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</si>
  <si>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</si>
  <si>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</si>
  <si>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</si>
  <si>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</si>
  <si>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</si>
  <si>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</si>
  <si>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</si>
  <si>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</si>
  <si>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</si>
  <si>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</si>
  <si>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</si>
  <si>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</si>
  <si>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</si>
  <si>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</si>
  <si>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</si>
  <si>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</si>
  <si>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</si>
  <si>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</si>
  <si>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</si>
  <si>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</si>
  <si>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</si>
  <si>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</si>
  <si>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</si>
  <si>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</si>
  <si>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</si>
  <si>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</si>
  <si>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</si>
  <si>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</si>
  <si>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</si>
  <si>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</si>
  <si>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</si>
  <si>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</si>
  <si>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</si>
  <si>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</si>
  <si>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</si>
  <si>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</si>
  <si>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</si>
  <si>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</si>
  <si>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</si>
  <si>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</si>
  <si>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</si>
  <si>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</si>
  <si>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</si>
  <si>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</si>
  <si>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</si>
  <si>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</si>
  <si>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</si>
  <si>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</si>
  <si>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</si>
  <si>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</si>
  <si>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</si>
  <si>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</si>
  <si>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</si>
  <si>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</si>
  <si>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</si>
  <si>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</si>
  <si>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</si>
  <si>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</si>
  <si>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</si>
  <si>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</si>
  <si>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</si>
  <si>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</si>
  <si>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</si>
  <si>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</si>
  <si>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</si>
  <si>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</si>
  <si>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</si>
  <si>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</si>
  <si>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</si>
  <si>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</si>
  <si>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</si>
  <si>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</si>
  <si>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</si>
  <si>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</si>
  <si>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</si>
  <si>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</si>
  <si>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</si>
  <si>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</si>
  <si>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</si>
  <si>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</si>
  <si>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</si>
  <si>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</si>
  <si>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</si>
  <si>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</si>
  <si>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</si>
  <si>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</si>
  <si>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</si>
  <si>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</si>
  <si>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</si>
  <si>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</si>
  <si>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</si>
  <si>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</si>
  <si>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</si>
  <si>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</si>
  <si>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</si>
  <si>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</si>
  <si>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</si>
  <si>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</si>
  <si>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</si>
  <si>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</si>
  <si>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</si>
  <si>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</si>
  <si>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</si>
  <si>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</si>
  <si>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</si>
  <si>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</si>
  <si>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</si>
  <si>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</si>
  <si>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</si>
  <si>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</si>
  <si>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</si>
  <si>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</si>
  <si>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</si>
  <si>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</si>
  <si>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</si>
  <si>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</si>
  <si>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</si>
  <si>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</si>
  <si>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</si>
  <si>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</si>
  <si>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</si>
  <si>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</si>
  <si>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</si>
  <si>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</si>
  <si>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</si>
  <si>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</si>
  <si>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</si>
  <si>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</si>
  <si>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</si>
  <si>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</si>
  <si>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</si>
  <si>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</si>
  <si>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</si>
  <si>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</si>
  <si>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</si>
  <si>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</si>
  <si>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</si>
  <si>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</si>
  <si>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</si>
  <si>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</si>
  <si>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</si>
  <si>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</si>
  <si>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</si>
  <si>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</si>
  <si>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</si>
  <si>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</si>
  <si>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</si>
  <si>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</si>
  <si>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</si>
  <si>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</si>
  <si>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</si>
  <si>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</si>
  <si>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</si>
  <si>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</si>
  <si>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</si>
  <si>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</si>
  <si>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</si>
  <si>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</si>
  <si>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</si>
  <si>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</si>
  <si>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</si>
  <si>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</si>
  <si>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</si>
  <si>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</si>
  <si>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</si>
  <si>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</si>
  <si>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</si>
  <si>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</si>
  <si>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</si>
  <si>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</si>
  <si>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</si>
  <si>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</si>
  <si>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</si>
  <si>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</si>
  <si>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</si>
  <si>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</si>
  <si>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</si>
  <si>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</si>
  <si>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</si>
  <si>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</si>
  <si>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</si>
  <si>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</si>
  <si>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</si>
  <si>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</si>
  <si>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</si>
  <si>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</si>
  <si>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</si>
  <si>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</si>
  <si>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</si>
  <si>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</si>
  <si>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</si>
  <si>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</si>
  <si>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</si>
  <si>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</si>
  <si>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</si>
  <si>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</si>
  <si>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</si>
  <si>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</si>
  <si>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</si>
  <si>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</si>
  <si>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</si>
  <si>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</si>
  <si>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</si>
  <si>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</si>
  <si>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</si>
  <si>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</si>
  <si>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</si>
  <si>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</si>
  <si>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</si>
  <si>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</si>
  <si>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</si>
  <si>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</si>
  <si>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</si>
  <si>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</si>
  <si>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</si>
  <si>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</si>
  <si>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</si>
  <si>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</si>
  <si>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</si>
  <si>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</si>
  <si>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</si>
  <si>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</si>
  <si>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</si>
  <si>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</si>
  <si>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</si>
  <si>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</si>
  <si>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</si>
  <si>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</si>
  <si>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</si>
  <si>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</si>
  <si>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</si>
  <si>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</si>
  <si>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</si>
  <si>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</si>
  <si>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</si>
  <si>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</si>
  <si>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</si>
  <si>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</si>
  <si>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</si>
  <si>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</si>
  <si>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</si>
  <si>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</si>
  <si>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</si>
  <si>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</si>
  <si>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</si>
  <si>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</si>
  <si>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</si>
  <si>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</si>
  <si>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</si>
  <si>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</si>
  <si>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</si>
  <si>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</si>
  <si>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</si>
  <si>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</si>
  <si>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</si>
  <si>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</si>
  <si>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</si>
  <si>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</si>
  <si>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</si>
  <si>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</si>
  <si>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</si>
  <si>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</si>
  <si>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</si>
  <si>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</si>
  <si>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</si>
  <si>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</si>
  <si>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</si>
  <si>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</si>
  <si>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</si>
  <si>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</si>
  <si>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</si>
  <si>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</si>
  <si>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</si>
  <si>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</si>
  <si>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</si>
  <si>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</si>
  <si>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</si>
  <si>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</si>
  <si>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</si>
  <si>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</si>
  <si>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</si>
  <si>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</si>
  <si>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</si>
  <si>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</si>
  <si>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</si>
  <si>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</si>
  <si>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</si>
  <si>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</si>
  <si>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</si>
  <si>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</si>
  <si>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</si>
  <si>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</si>
  <si>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</si>
  <si>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</si>
  <si>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</si>
  <si>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</si>
  <si>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</si>
  <si>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</si>
  <si>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</si>
  <si>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</si>
  <si>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</si>
  <si>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</si>
  <si>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</si>
  <si>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</si>
  <si>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</si>
  <si>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</si>
  <si>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</si>
  <si>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</si>
  <si>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</si>
  <si>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</si>
  <si>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</si>
  <si>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</si>
  <si>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</si>
  <si>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</si>
  <si>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</si>
  <si>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</si>
  <si>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</si>
  <si>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</si>
  <si>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</si>
  <si>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</si>
  <si>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</si>
  <si>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</si>
  <si>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</si>
  <si>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</si>
  <si>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</si>
  <si>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</si>
  <si>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</si>
  <si>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</si>
  <si>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</si>
  <si>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</si>
  <si>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</si>
  <si>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</si>
  <si>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</si>
  <si>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</si>
  <si>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</si>
  <si>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</si>
  <si>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</si>
  <si>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</si>
  <si>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</si>
  <si>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</si>
  <si>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</si>
  <si>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</si>
  <si>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</si>
  <si>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</si>
  <si>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</si>
  <si>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</si>
  <si>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</si>
  <si>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</si>
  <si>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</si>
  <si>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</si>
  <si>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</si>
  <si>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</si>
  <si>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</si>
  <si>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</si>
  <si>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</si>
  <si>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</si>
  <si>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</si>
  <si>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</si>
  <si>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</si>
  <si>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</si>
  <si>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</si>
  <si>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</si>
  <si>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</si>
  <si>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</si>
  <si>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</si>
  <si>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</si>
  <si>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</si>
  <si>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</si>
  <si>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</si>
  <si>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</si>
  <si>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</si>
  <si>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</si>
  <si>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</si>
  <si>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</si>
  <si>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</si>
  <si>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</si>
  <si>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</si>
  <si>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</si>
  <si>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</si>
  <si>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</si>
  <si>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</si>
  <si>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</si>
  <si>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</si>
  <si>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</si>
  <si>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</si>
  <si>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</si>
  <si>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</si>
  <si>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</si>
  <si>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</si>
  <si>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</si>
  <si>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</si>
  <si>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</si>
  <si>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</si>
  <si>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</si>
  <si>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</si>
  <si>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</si>
  <si>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</si>
  <si>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</si>
  <si>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</si>
  <si>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</si>
  <si>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</si>
  <si>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</si>
  <si>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</si>
  <si>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</si>
  <si>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</si>
  <si>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</si>
  <si>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</si>
  <si>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</si>
  <si>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</si>
  <si>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</si>
  <si>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</si>
  <si>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</si>
  <si>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</si>
  <si>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</si>
  <si>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</si>
  <si>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</si>
  <si>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</si>
  <si>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</si>
  <si>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</si>
  <si>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</si>
  <si>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</si>
  <si>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</si>
  <si>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</si>
  <si>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</si>
  <si>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</si>
  <si>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</si>
  <si>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</si>
  <si>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</si>
  <si>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</si>
  <si>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</si>
  <si>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</si>
  <si>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</si>
  <si>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</si>
  <si>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</si>
  <si>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</si>
  <si>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</si>
  <si>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</si>
  <si>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</si>
  <si>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</si>
  <si>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</si>
  <si>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</si>
  <si>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</si>
  <si>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</si>
  <si>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</si>
  <si>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</si>
  <si>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</si>
  <si>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</si>
  <si>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</si>
  <si>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</si>
  <si>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</si>
  <si>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</si>
  <si>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</si>
  <si>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</si>
  <si>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</si>
  <si>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</si>
  <si>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</si>
  <si>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</si>
  <si>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</si>
  <si>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</si>
  <si>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</si>
  <si>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</si>
  <si>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</si>
  <si>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</si>
  <si>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</si>
  <si>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</si>
  <si>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</si>
  <si>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</si>
  <si>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</si>
  <si>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</si>
  <si>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</si>
  <si>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</si>
  <si>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</si>
  <si>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</si>
  <si>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</si>
  <si>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</si>
  <si>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</si>
  <si>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</si>
  <si>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</si>
  <si>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</si>
  <si>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</si>
  <si>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</si>
  <si>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</si>
  <si>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</si>
  <si>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</si>
  <si>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</si>
  <si>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</si>
  <si>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</si>
  <si>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</si>
  <si>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</si>
  <si>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</si>
  <si>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</si>
  <si>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</si>
  <si>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</si>
  <si>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</si>
  <si>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</si>
  <si>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</si>
  <si>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</si>
  <si>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</si>
  <si>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</si>
  <si>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</si>
  <si>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</si>
  <si>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</si>
  <si>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</si>
  <si>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</si>
  <si>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</si>
  <si>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</si>
  <si>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</si>
  <si>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</si>
  <si>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</si>
  <si>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</si>
  <si>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</si>
  <si>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</si>
  <si>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</si>
  <si>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</si>
  <si>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</si>
  <si>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</si>
  <si>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</si>
  <si>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</si>
  <si>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</si>
  <si>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</si>
  <si>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</si>
  <si>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</si>
  <si>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</si>
  <si>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</si>
  <si>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</si>
  <si>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</si>
  <si>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</si>
  <si>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</si>
  <si>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</si>
  <si>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</si>
  <si>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</si>
  <si>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</si>
  <si>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</si>
  <si>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</si>
  <si>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</si>
  <si>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</si>
  <si>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</si>
  <si>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</si>
  <si>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</si>
  <si>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</si>
  <si>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</si>
  <si>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</si>
  <si>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</si>
  <si>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</si>
  <si>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</si>
  <si>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</si>
  <si>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</si>
  <si>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</si>
  <si>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</si>
  <si>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</si>
  <si>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</si>
  <si>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</si>
  <si>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</si>
  <si>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</si>
  <si>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</si>
  <si>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</si>
  <si>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</si>
  <si>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</si>
  <si>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</si>
  <si>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</si>
  <si>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</si>
  <si>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</si>
  <si>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</si>
  <si>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</si>
  <si>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</si>
  <si>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</si>
  <si>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</si>
  <si>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</si>
  <si>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</si>
  <si>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</si>
  <si>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</si>
  <si>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</si>
  <si>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</si>
  <si>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</si>
  <si>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</si>
  <si>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</si>
  <si>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</si>
  <si>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</si>
  <si>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</si>
  <si>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</si>
  <si>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</si>
  <si>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</si>
  <si>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</si>
  <si>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</si>
  <si>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</si>
  <si>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</si>
  <si>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</si>
  <si>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</si>
  <si>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</si>
  <si>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</si>
  <si>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</si>
  <si>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</si>
  <si>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</si>
  <si>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</si>
  <si>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</si>
  <si>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</si>
  <si>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</si>
  <si>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</si>
  <si>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</si>
  <si>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</si>
  <si>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</si>
  <si>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</si>
  <si>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</si>
  <si>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</si>
  <si>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</si>
  <si>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</si>
  <si>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</si>
  <si>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</si>
  <si>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</si>
  <si>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</si>
  <si>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</si>
  <si>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</si>
  <si>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</si>
  <si>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</si>
  <si>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</si>
  <si>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</si>
  <si>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</si>
  <si>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</si>
  <si>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</si>
  <si>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</si>
  <si>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</si>
  <si>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</si>
  <si>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</si>
  <si>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</si>
  <si>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</si>
  <si>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</si>
  <si>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</si>
  <si>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</si>
  <si>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</si>
  <si>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</si>
  <si>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</si>
  <si>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</si>
  <si>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</si>
  <si>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</si>
  <si>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</si>
  <si>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</si>
  <si>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</si>
  <si>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</si>
  <si>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</si>
  <si>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</si>
  <si>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</si>
  <si>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</si>
  <si>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</si>
  <si>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</si>
  <si>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</si>
  <si>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</si>
  <si>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</si>
  <si>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</si>
  <si>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</si>
  <si>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</si>
  <si>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</si>
  <si>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</si>
  <si>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</si>
  <si>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</si>
  <si>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</si>
  <si>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</si>
  <si>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</si>
  <si>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</si>
  <si>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</si>
  <si>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</si>
  <si>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</si>
  <si>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</si>
  <si>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</si>
  <si>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</si>
  <si>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</si>
  <si>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</si>
  <si>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</si>
  <si>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</si>
  <si>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</si>
  <si>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</si>
  <si>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</si>
  <si>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</si>
  <si>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</si>
  <si>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</si>
  <si>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</si>
  <si>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</si>
  <si>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</si>
  <si>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</si>
  <si>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</si>
  <si>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</si>
  <si>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</si>
  <si>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</si>
  <si>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</si>
  <si>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</si>
  <si>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</si>
  <si>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</si>
  <si>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</si>
  <si>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</si>
  <si>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</si>
  <si>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</si>
  <si>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</si>
  <si>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</si>
  <si>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</si>
  <si>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</si>
  <si>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</si>
  <si>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</si>
  <si>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</si>
  <si>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</si>
  <si>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</si>
  <si>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</si>
  <si>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</si>
  <si>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</si>
  <si>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</si>
  <si>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</si>
  <si>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</si>
  <si>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</si>
  <si>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</si>
  <si>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</si>
  <si>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</si>
  <si>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</si>
  <si>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</si>
  <si>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</si>
  <si>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</si>
  <si>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</si>
  <si>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</si>
  <si>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</si>
  <si>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</si>
  <si>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</si>
  <si>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</si>
  <si>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</si>
  <si>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</si>
  <si>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</si>
  <si>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</si>
  <si>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</si>
  <si>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</si>
  <si>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</si>
  <si>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</si>
  <si>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</si>
  <si>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</si>
  <si>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</si>
  <si>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</si>
  <si>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</si>
  <si>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</si>
  <si>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</si>
  <si>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</si>
  <si>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</si>
  <si>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</si>
  <si>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</si>
  <si>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</si>
  <si>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</si>
  <si>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</si>
  <si>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</si>
  <si>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</si>
  <si>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</si>
  <si>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</si>
  <si>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</si>
  <si>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</si>
  <si>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</si>
  <si>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</si>
  <si>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</si>
  <si>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</si>
  <si>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</si>
  <si>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</si>
  <si>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</si>
  <si>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</si>
  <si>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</si>
  <si>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</si>
  <si>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</si>
  <si>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</si>
  <si>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</si>
  <si>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</si>
  <si>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</si>
  <si>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</si>
  <si>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</si>
  <si>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</si>
  <si>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</si>
  <si>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</si>
  <si>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</si>
  <si>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</si>
  <si>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</si>
  <si>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</si>
  <si>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</si>
  <si>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</si>
  <si>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</si>
  <si>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</si>
  <si>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</si>
  <si>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</si>
  <si>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</si>
  <si>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</si>
  <si>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</si>
  <si>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</si>
  <si>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</si>
  <si>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</si>
  <si>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</si>
  <si>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</si>
  <si>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</si>
  <si>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</si>
  <si>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</si>
  <si>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</si>
  <si>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</si>
  <si>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</si>
  <si>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</si>
  <si>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</si>
  <si>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</si>
  <si>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</si>
  <si>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</si>
  <si>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</si>
  <si>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</si>
  <si>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</si>
  <si>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</si>
  <si>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</si>
  <si>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</si>
  <si>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</si>
  <si>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</si>
  <si>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</si>
  <si>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</si>
  <si>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</si>
  <si>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</si>
  <si>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</si>
  <si>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</si>
  <si>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</si>
  <si>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</si>
  <si>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</si>
  <si>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</si>
  <si>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</si>
  <si>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</si>
  <si>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</si>
  <si>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</si>
  <si>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</si>
  <si>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</si>
  <si>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</si>
  <si>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</si>
  <si>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</si>
  <si>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</si>
  <si>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</si>
  <si>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</si>
  <si>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</si>
  <si>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</si>
  <si>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</si>
  <si>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</si>
  <si>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</si>
  <si>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</si>
  <si>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</si>
  <si>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</si>
  <si>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</si>
  <si>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</si>
  <si>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</si>
  <si>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</si>
  <si>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</si>
  <si>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</si>
  <si>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</si>
  <si>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</si>
  <si>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</si>
  <si>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</si>
  <si>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</si>
  <si>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</si>
  <si>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</si>
  <si>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</si>
  <si>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</si>
  <si>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</si>
  <si>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</si>
  <si>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</si>
  <si>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</si>
  <si>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</si>
  <si>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</si>
  <si>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</si>
  <si>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</si>
  <si>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</si>
  <si>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</si>
  <si>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</si>
  <si>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</si>
  <si>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</si>
  <si>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</si>
  <si>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</si>
  <si>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</si>
  <si>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</si>
  <si>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</si>
  <si>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</si>
  <si>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</si>
  <si>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</si>
  <si>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</si>
  <si>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</si>
  <si>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</si>
  <si>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</si>
  <si>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</si>
  <si>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</si>
  <si>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</si>
  <si>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</si>
  <si>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</si>
  <si>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</si>
  <si>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</si>
  <si>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</si>
  <si>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</si>
  <si>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</si>
  <si>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</si>
  <si>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</si>
  <si>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</si>
  <si>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</si>
  <si>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</si>
  <si>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</si>
  <si>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</si>
  <si>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</si>
  <si>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</si>
  <si>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</si>
  <si>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</si>
  <si>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</si>
  <si>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</si>
  <si>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</si>
  <si>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</si>
  <si>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</si>
  <si>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</si>
  <si>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</si>
  <si>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</si>
  <si>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</si>
  <si>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</si>
  <si>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</si>
  <si>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</si>
  <si>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</si>
  <si>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</si>
  <si>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</si>
  <si>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</si>
  <si>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</si>
  <si>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</si>
  <si>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</si>
  <si>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</si>
  <si>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</si>
  <si>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</si>
  <si>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</si>
  <si>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</si>
  <si>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</si>
  <si>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</si>
  <si>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</si>
  <si>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</si>
  <si>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</si>
  <si>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</si>
  <si>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</si>
  <si>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</si>
  <si>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</si>
  <si>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</si>
  <si>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</si>
  <si>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</si>
  <si>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</si>
  <si>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</si>
  <si>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</si>
  <si>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</si>
  <si>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</si>
  <si>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</si>
  <si>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</si>
  <si>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</si>
  <si>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</si>
  <si>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</si>
  <si>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</si>
  <si>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</si>
  <si>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</si>
  <si>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</si>
  <si>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</si>
  <si>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</si>
  <si>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</si>
  <si>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</si>
  <si>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</si>
  <si>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</si>
  <si>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</si>
  <si>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</si>
  <si>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</si>
  <si>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</si>
  <si>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</si>
  <si>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</si>
  <si>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</si>
  <si>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</si>
  <si>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</si>
  <si>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</si>
  <si>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</si>
  <si>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</si>
  <si>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</si>
  <si>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</si>
  <si>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</si>
  <si>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</si>
  <si>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</si>
  <si>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</si>
  <si>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</si>
  <si>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</si>
  <si>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</si>
  <si>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</si>
  <si>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</si>
  <si>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</si>
  <si>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</si>
  <si>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</si>
  <si>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</si>
  <si>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</si>
  <si>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</si>
  <si>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</si>
  <si>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</si>
  <si>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</si>
  <si>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</si>
  <si>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</si>
  <si>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</si>
  <si>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</si>
  <si>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</si>
  <si>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</si>
  <si>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</si>
  <si>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</si>
  <si>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</si>
  <si>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</si>
  <si>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</si>
  <si>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</si>
  <si>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</si>
  <si>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</si>
  <si>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</si>
  <si>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</si>
  <si>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</si>
  <si>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</si>
  <si>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</si>
  <si>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</si>
  <si>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</si>
  <si>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</si>
  <si>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</si>
  <si>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</si>
  <si>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</si>
  <si>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</si>
  <si>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</si>
  <si>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</si>
  <si>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</si>
  <si>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</si>
  <si>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</si>
  <si>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</si>
  <si>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</si>
  <si>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</si>
  <si>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</si>
  <si>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</si>
  <si>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</si>
  <si>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</si>
  <si>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</si>
  <si>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</si>
  <si>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</si>
  <si>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</si>
  <si>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</si>
  <si>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</si>
  <si>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</si>
  <si>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</si>
  <si>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</si>
  <si>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</si>
  <si>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</si>
  <si>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</si>
  <si>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</si>
  <si>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</si>
  <si>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</si>
  <si>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</si>
  <si>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</si>
  <si>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</si>
  <si>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</si>
  <si>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</si>
  <si>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</si>
  <si>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</si>
  <si>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</si>
  <si>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</si>
  <si>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</si>
  <si>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</si>
  <si>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</si>
  <si>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</si>
  <si>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</si>
  <si>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</si>
  <si>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</si>
  <si>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</si>
  <si>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</si>
  <si>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</si>
  <si>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</si>
  <si>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</si>
  <si>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</si>
  <si>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</si>
  <si>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</si>
  <si>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</si>
  <si>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</si>
  <si>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</si>
  <si>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</si>
  <si>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</si>
  <si>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</si>
  <si>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</si>
  <si>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</si>
  <si>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</si>
  <si>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</si>
  <si>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</si>
  <si>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</si>
  <si>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</si>
  <si>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</si>
  <si>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</si>
  <si>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</si>
  <si>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</si>
  <si>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</si>
  <si>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</si>
  <si>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</si>
  <si>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</si>
  <si>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</si>
  <si>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</si>
  <si>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</si>
  <si>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</si>
  <si>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</si>
  <si>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</si>
  <si>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</si>
  <si>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</si>
  <si>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</si>
  <si>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</si>
  <si>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</si>
  <si>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</si>
  <si>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</si>
  <si>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</si>
  <si>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</si>
  <si>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</si>
  <si>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</si>
  <si>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</si>
  <si>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</si>
  <si>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</si>
  <si>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</si>
  <si>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</si>
  <si>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</si>
  <si>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</si>
  <si>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</si>
  <si>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</si>
  <si>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</si>
  <si>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</si>
  <si>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</si>
  <si>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</si>
  <si>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</si>
  <si>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</si>
  <si>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</si>
  <si>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</si>
  <si>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</si>
  <si>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</si>
  <si>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</si>
  <si>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</si>
  <si>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</si>
  <si>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</si>
  <si>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</si>
  <si>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</si>
  <si>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</si>
  <si>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</si>
  <si>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</si>
  <si>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</si>
  <si>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</si>
  <si>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</si>
  <si>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</si>
  <si>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</si>
  <si>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</si>
  <si>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</si>
  <si>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</si>
  <si>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</si>
  <si>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</si>
  <si>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</si>
  <si>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</si>
  <si>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</si>
  <si>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</si>
  <si>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</si>
  <si>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</si>
  <si>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</si>
  <si>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</si>
  <si>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</si>
  <si>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</si>
  <si>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</si>
  <si>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</si>
  <si>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</si>
  <si>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</si>
  <si>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</si>
  <si>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</si>
  <si>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</si>
  <si>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</si>
  <si>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</si>
  <si>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</si>
  <si>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</si>
  <si>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</si>
  <si>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</si>
  <si>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</si>
  <si>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</si>
  <si>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</si>
  <si>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</si>
  <si>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</si>
  <si>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</si>
  <si>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</si>
  <si>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</si>
  <si>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</si>
  <si>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</si>
  <si>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</si>
  <si>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</si>
  <si>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</si>
  <si>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</si>
  <si>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</si>
  <si>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</si>
  <si>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</si>
  <si>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</si>
  <si>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</si>
  <si>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</si>
  <si>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</si>
  <si>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</si>
  <si>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</si>
  <si>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</si>
  <si>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</si>
  <si>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</si>
  <si>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</si>
  <si>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</si>
  <si>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</si>
  <si>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</si>
  <si>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</si>
  <si>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</si>
  <si>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</si>
  <si>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</si>
  <si>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</si>
  <si>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</si>
  <si>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</si>
  <si>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</si>
  <si>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</si>
  <si>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</si>
  <si>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</si>
  <si>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</si>
  <si>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</si>
  <si>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</si>
  <si>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</si>
  <si>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</si>
  <si>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</si>
  <si>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</si>
  <si>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</si>
  <si>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</si>
  <si>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</si>
  <si>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</si>
  <si>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</si>
  <si>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</si>
  <si>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</si>
  <si>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</si>
  <si>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</si>
  <si>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</si>
  <si>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</si>
  <si>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</si>
  <si>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</si>
  <si>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</si>
  <si>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</si>
  <si>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</si>
  <si>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</si>
  <si>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</si>
  <si>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</si>
  <si>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</si>
  <si>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</si>
  <si>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</si>
  <si>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</si>
  <si>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</si>
  <si>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</si>
  <si>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</si>
  <si>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</si>
  <si>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</si>
  <si>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</si>
  <si>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</si>
  <si>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</si>
  <si>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</si>
  <si>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</si>
  <si>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</si>
  <si>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</si>
  <si>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</si>
  <si>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</si>
  <si>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</si>
  <si>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</si>
  <si>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</si>
  <si>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</si>
  <si>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</si>
  <si>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</si>
  <si>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</si>
  <si>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</si>
  <si>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</si>
  <si>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</si>
  <si>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</si>
  <si>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</si>
  <si>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</si>
  <si>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</si>
  <si>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</si>
  <si>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</si>
  <si>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</si>
  <si>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</si>
  <si>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</si>
  <si>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</si>
  <si>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</si>
  <si>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</si>
  <si>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</si>
  <si>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</si>
  <si>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</si>
  <si>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</si>
  <si>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</si>
  <si>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</si>
  <si>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</si>
  <si>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</si>
  <si>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</si>
  <si>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</si>
  <si>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</si>
  <si>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</si>
  <si>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</si>
  <si>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</si>
  <si>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</si>
  <si>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</si>
  <si>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</si>
  <si>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</si>
  <si>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</si>
  <si>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</si>
  <si>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</si>
  <si>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</si>
  <si>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</si>
  <si>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</si>
  <si>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</si>
  <si>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</si>
  <si>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</si>
  <si>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</si>
  <si>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</si>
  <si>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</si>
  <si>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</si>
  <si>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</si>
  <si>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</si>
  <si>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</si>
  <si>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</si>
  <si>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</si>
  <si>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</si>
  <si>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</si>
  <si>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</si>
  <si>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</si>
  <si>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</si>
  <si>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</si>
  <si>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</si>
  <si>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</si>
  <si>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</si>
  <si>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</si>
  <si>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</si>
  <si>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</si>
  <si>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</si>
  <si>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</si>
  <si>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</si>
  <si>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</si>
  <si>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</si>
  <si>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</si>
  <si>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</si>
  <si>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</si>
  <si>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</si>
  <si>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</si>
  <si>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</si>
  <si>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</si>
  <si>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</si>
  <si>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</si>
  <si>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</si>
  <si>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</si>
  <si>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</si>
  <si>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</si>
  <si>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</si>
  <si>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</si>
  <si>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</si>
  <si>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</si>
  <si>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</si>
  <si>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</si>
  <si>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</si>
  <si>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</si>
  <si>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</si>
  <si>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</si>
  <si>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</si>
  <si>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</si>
  <si>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</si>
  <si>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</si>
  <si>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</si>
  <si>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</si>
  <si>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</si>
  <si>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</si>
  <si>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</si>
  <si>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</si>
  <si>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</si>
  <si>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</si>
  <si>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</si>
  <si>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</si>
  <si>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</si>
  <si>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</si>
  <si>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</si>
  <si>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</si>
  <si>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</si>
  <si>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</si>
  <si>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</si>
  <si>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</si>
  <si>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</si>
  <si>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</si>
  <si>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</si>
  <si>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</si>
  <si>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</si>
  <si>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</si>
  <si>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</si>
  <si>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</si>
  <si>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</si>
  <si>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</si>
  <si>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</si>
  <si>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</si>
  <si>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</si>
  <si>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</si>
  <si>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</si>
  <si>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</si>
  <si>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</si>
  <si>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</si>
  <si>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</si>
  <si>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</si>
  <si>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</si>
  <si>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</si>
  <si>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</si>
  <si>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</si>
  <si>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</si>
  <si>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</si>
  <si>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</si>
  <si>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</si>
  <si>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</si>
  <si>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</si>
  <si>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</si>
  <si>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</si>
  <si>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</si>
  <si>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</si>
  <si>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</si>
  <si>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</si>
  <si>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</si>
  <si>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</si>
  <si>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</si>
  <si>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</si>
  <si>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</si>
  <si>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</si>
  <si>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</si>
  <si>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</si>
  <si>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</si>
  <si>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</si>
  <si>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</si>
  <si>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</si>
  <si>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</si>
  <si>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</si>
  <si>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</si>
  <si>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</si>
  <si>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</si>
  <si>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</si>
  <si>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</si>
  <si>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</si>
  <si>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</si>
  <si>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</si>
  <si>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</si>
  <si>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</si>
  <si>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</si>
  <si>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</si>
  <si>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</si>
  <si>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</si>
  <si>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</si>
  <si>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</si>
  <si>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</si>
  <si>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</si>
  <si>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</si>
  <si>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</si>
  <si>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</si>
  <si>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</si>
  <si>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</si>
  <si>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</si>
  <si>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</si>
  <si>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</si>
  <si>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</si>
  <si>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</si>
  <si>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</si>
  <si>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</si>
  <si>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</si>
  <si>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</si>
  <si>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</si>
  <si>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</si>
  <si>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</si>
  <si>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</si>
  <si>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</si>
  <si>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</si>
  <si>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</si>
  <si>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</si>
  <si>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</si>
  <si>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</si>
  <si>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</si>
  <si>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</si>
  <si>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</si>
  <si>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</si>
  <si>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</si>
  <si>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</si>
  <si>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</si>
  <si>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</si>
  <si>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</si>
  <si>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</si>
  <si>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</si>
  <si>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</si>
  <si>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</si>
  <si>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</si>
  <si>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</si>
  <si>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</si>
  <si>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</si>
  <si>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</si>
  <si>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</si>
  <si>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</si>
  <si>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</si>
  <si>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</si>
  <si>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</si>
  <si>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</si>
  <si>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</si>
  <si>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</si>
  <si>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</si>
  <si>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</si>
  <si>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</si>
  <si>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</si>
  <si>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</si>
  <si>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</si>
  <si>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</si>
  <si>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</si>
  <si>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</si>
  <si>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</si>
  <si>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</si>
  <si>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</si>
  <si>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</si>
  <si>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</si>
  <si>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</si>
  <si>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</si>
  <si>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</si>
  <si>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</si>
  <si>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</si>
  <si>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</si>
  <si>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</si>
  <si>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</si>
  <si>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</si>
  <si>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</si>
  <si>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</si>
  <si>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</si>
  <si>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</si>
  <si>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</si>
  <si>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</si>
  <si>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</si>
  <si>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</si>
  <si>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</si>
  <si>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</si>
  <si>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</si>
  <si>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</si>
  <si>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</si>
  <si>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</si>
  <si>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</si>
  <si>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</si>
  <si>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</si>
  <si>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</si>
  <si>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</si>
  <si>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</si>
  <si>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</si>
  <si>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</si>
  <si>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</si>
  <si>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</si>
  <si>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</si>
  <si>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</si>
  <si>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</si>
  <si>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</si>
  <si>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</si>
  <si>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</si>
  <si>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</si>
  <si>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</si>
  <si>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</si>
  <si>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</si>
  <si>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</si>
  <si>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</si>
  <si>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</si>
  <si>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</si>
  <si>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</si>
  <si>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</si>
  <si>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</si>
  <si>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</si>
  <si>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</si>
  <si>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</si>
  <si>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</si>
  <si>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</si>
  <si>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</si>
  <si>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</si>
  <si>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</si>
  <si>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</si>
  <si>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</si>
  <si>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</si>
  <si>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</si>
  <si>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</si>
  <si>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</si>
  <si>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</si>
  <si>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</si>
  <si>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</si>
  <si>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</si>
  <si>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</si>
  <si>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</si>
  <si>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</si>
  <si>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</si>
  <si>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</si>
  <si>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</si>
  <si>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</si>
  <si>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</si>
  <si>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</si>
  <si>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</si>
  <si>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</si>
  <si>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</si>
  <si>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</si>
  <si>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</si>
  <si>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</si>
  <si>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</si>
  <si>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</si>
  <si>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</si>
  <si>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</si>
  <si>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</si>
  <si>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</si>
  <si>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</si>
  <si>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</si>
  <si>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</si>
  <si>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</si>
  <si>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</si>
  <si>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</si>
  <si>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</si>
  <si>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</si>
  <si>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</si>
  <si>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</si>
  <si>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</si>
  <si>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</si>
  <si>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</si>
  <si>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</si>
  <si>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</si>
  <si>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</si>
  <si>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</si>
  <si>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</si>
  <si>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</si>
  <si>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</si>
  <si>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</si>
  <si>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</si>
  <si>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</si>
  <si>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</si>
  <si>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</si>
  <si>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</si>
  <si>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</si>
  <si>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</si>
  <si>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</si>
  <si>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</si>
  <si>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</si>
  <si>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</si>
  <si>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</si>
  <si>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</si>
  <si>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</si>
  <si>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</si>
  <si>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</si>
  <si>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</si>
  <si>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</si>
  <si>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</si>
  <si>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</si>
  <si>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</si>
  <si>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</si>
  <si>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</si>
  <si>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</si>
  <si>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</si>
  <si>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</si>
  <si>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</si>
  <si>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</si>
  <si>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</si>
  <si>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</si>
  <si>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</si>
  <si>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</si>
  <si>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</si>
  <si>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</si>
  <si>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</si>
  <si>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</si>
  <si>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</si>
  <si>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</si>
  <si>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</si>
  <si>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</si>
  <si>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</si>
  <si>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</si>
  <si>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</si>
  <si>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</si>
  <si>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</si>
  <si>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</si>
  <si>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</si>
  <si>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</si>
  <si>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</si>
  <si>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</si>
  <si>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</si>
  <si>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</si>
  <si>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</si>
  <si>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</si>
  <si>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</si>
  <si>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</si>
  <si>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</si>
  <si>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</si>
  <si>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</si>
  <si>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</si>
  <si>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</si>
  <si>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</si>
  <si>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</si>
  <si>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</si>
  <si>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</si>
  <si>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</si>
  <si>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</si>
  <si>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</si>
  <si>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</si>
  <si>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</si>
  <si>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</si>
  <si>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</si>
  <si>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</si>
  <si>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</si>
  <si>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</si>
  <si>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</si>
  <si>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</si>
  <si>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</si>
  <si>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</si>
  <si>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</si>
  <si>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</si>
  <si>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JAIRO VELANDIA BARAJAS </t>
  </si>
  <si>
    <t>jairo.yraka@gmail.com</t>
  </si>
  <si>
    <t>6364419</t>
  </si>
  <si>
    <t>68-2012020</t>
  </si>
  <si>
    <t>Prestar el servicio  de educacion inicial  en el marco de la atencion integral de desarrollo infantil en medio familiar DIMF -, de conformidad con el manual operativo de la modalidad familiar, el lineamiento tecnico para la atencion a la primera infancia y las directices establecidas por el ICBF en armonia con la politica de estado para el desarrollo integral de la primera infancia de cero a siempre.</t>
  </si>
  <si>
    <t xml:space="preserve">INSTITUTO COLOMBIANO DE BIENESTAR FAMILIAR </t>
  </si>
  <si>
    <t>Atender a la primera infancia en el marco de la estrategia "De cero a siempre" de conformidad con las directrices, lineamientos y parametros establecidos por el ICBF, asi  como regular las relaciones entre aportes derivados de la entrega de aporte ICBF a el  CONTRATISTA, para que este asuma con su personal y bajo su exclusiva responsabilidad dicha atencion.</t>
  </si>
  <si>
    <t>Prestar el servicio de educacion inicial en el marco de la atencion integral en centros de desarrollo infantil en medio familiar-DIMF de conformidad con los manuales operativos de la modalidad familiar.</t>
  </si>
  <si>
    <t>Prestar el servicio de educacion inicial en el marco de la atencion integral en centros de desarrollo infantil en medio familiar CDI Y desarrollo infantil en medio FAMILIAR-DIMF de conformidad con los manuales operativos de las modalidades</t>
  </si>
  <si>
    <t>147-2020</t>
  </si>
  <si>
    <t>129- 2020</t>
  </si>
  <si>
    <t>129-2020</t>
  </si>
  <si>
    <t>Prestar el servicio de educacion inicial en el marco de la atencion integral en centros de desarrollo infantil en medio familiar CDI de conformidad  con los manuales operativos de las modalidades</t>
  </si>
  <si>
    <t>En virtud del presente contrato el operador se obliga con FONADE a prestar la atencion integral en educacion inicial, cuidado y nutricio a niños y niñas menores de 5 años en codicion de vulnerabilidad, vinculados al programa de atencion integral a la primera infancia PAIPI en transito de la estrategia de cero a siempre, a traves de propuestas de intevencion oportunas pertinentes y de calidad.</t>
  </si>
  <si>
    <t xml:space="preserve">MINISTERIO DE EDUCACION NACIONAL </t>
  </si>
  <si>
    <t xml:space="preserve">Prestacion   de servicios para brindar atencion integral en educacion inicial, cuidado y nutricion a los niños y niñas menores de 5 años   del SISBEN  I y II  o desplazado, beneficiarios de programa de atencion integral a la primera infancia - PAIPI en la modalidad o modalidades de atencion seleccionada. Entorni Familiar </t>
  </si>
  <si>
    <t>FPI-15-143</t>
  </si>
  <si>
    <t>FPI-15-141</t>
  </si>
  <si>
    <t>2120902</t>
  </si>
  <si>
    <t>2123445</t>
  </si>
  <si>
    <t>Atender integralmente a la primera infancia en el marco de la estrategia de cero  a siempre de conformidad con la directrices, lineamientos y estandares establecidos por el ICBF, asi como regular las relaciones entre las partes derivadas de la entrega de aportes de ICBF a el contratista para que este asuma bajo su exclusiva responsabilidad dicha atencion.</t>
  </si>
  <si>
    <t>283-2013</t>
  </si>
  <si>
    <t>15-26-2014-336</t>
  </si>
  <si>
    <t>Atender  a niños y niñas menores de 5 años o hasta su ingreso al grado de transicion  en los servicios de educacion inicial y cuidado, con el fin de promover e desarrollo integral de la primera infancia con calidad, de conformidad con los lineamients, las directrices y parametros establecidos por el ICBF.</t>
  </si>
  <si>
    <t>15-26-171-2016</t>
  </si>
  <si>
    <t>15-26-604-2016</t>
  </si>
  <si>
    <t>FONDO FINANCIERO DE PROYECTOS FONADE</t>
  </si>
  <si>
    <t>15/394/2017</t>
  </si>
  <si>
    <t>“PRESTAR EL SERVICIO DE
EDUCACIÓN INICIAL EN EL MARCO DE LA ATENCIÓN INTEGRAL A MUJERES GESTANTES, NIÑAS Y NIÑOS MENORES DE 5
AÑOS, O HASTA SU INGRESO AL GRADO DE TRANSICIÓN, DE CONFORMIDAD CON EL MANUAL OPERATIVO DE LA
MODALIDAD Y LAS DIRECTRICES ESTABLEC SIEMPRE.”</t>
  </si>
  <si>
    <t>099-2019</t>
  </si>
  <si>
    <t>15/26/382/2013</t>
  </si>
  <si>
    <t>CALLE 104 22-96 BARRIO PROVENZA - BUCARAMANGA</t>
  </si>
  <si>
    <t>CALLE  104 22 - 96 BARRIO PROVENZA - BUCARAMANGA</t>
  </si>
  <si>
    <t>2021-15-20000031.0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</si>
</sst>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tableSingleCells" Target="../tables/tableSingleCells1.xml"/><Relationship Id="rId1" Type="http://schemas.openxmlformats.org/officeDocument/2006/relationships/drawing" Target="../drawings/drawing1.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70" workbookViewId="0">
      <selection activeCell="B65" sqref="B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2709</v>
      </c>
      <c r="D15" s="35"/>
      <c r="E15" s="35"/>
      <c r="F15" s="5"/>
      <c r="G15" s="32" t="s">
        <v>1168</v>
      </c>
      <c r="H15" s="103" t="s">
        <v>255</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804011414</v>
      </c>
      <c r="C20" s="5"/>
      <c r="D20" s="73"/>
      <c r="E20" s="5"/>
      <c r="F20" s="5"/>
      <c r="G20" s="5"/>
      <c r="H20" s="185"/>
      <c r="I20" s="148" t="s">
        <v>255</v>
      </c>
      <c r="J20" s="149" t="s">
        <v>327</v>
      </c>
      <c r="K20" s="150">
        <v>294135530</v>
      </c>
      <c r="L20" s="151">
        <v>44242</v>
      </c>
      <c r="M20" s="151">
        <v>44561</v>
      </c>
      <c r="N20" s="134">
        <f>+(M20-L20)/30</f>
        <v>10.633333333333333</v>
      </c>
      <c r="O20" s="137"/>
      <c r="U20" s="133"/>
      <c r="V20" s="105">
        <f ca="1">NOW()</f>
        <v>44194.767064814812</v>
      </c>
      <c r="W20" s="105">
        <f ca="1">NOW()</f>
        <v>44194.767064814812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YRAKA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2680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2690</v>
      </c>
      <c r="C48" s="112" t="s">
        <v>31</v>
      </c>
      <c r="D48" s="110" t="s">
        <v>2692</v>
      </c>
      <c r="E48" s="144">
        <v>40228</v>
      </c>
      <c r="F48" s="144">
        <v>40522</v>
      </c>
      <c r="G48" s="159">
        <f>IF(AND(E48&lt;&gt;"",F48&lt;&gt;""),((F48-E48)/30),"")</f>
        <v>9.8000000000000007</v>
      </c>
      <c r="H48" s="114" t="s">
        <v>2691</v>
      </c>
      <c r="I48" s="113" t="s">
        <v>255</v>
      </c>
      <c r="J48" s="113" t="s">
        <v>270</v>
      </c>
      <c r="K48" s="116">
        <v>195388291</v>
      </c>
      <c r="L48" s="115" t="s">
        <v>1148</v>
      </c>
      <c r="M48" s="117"/>
      <c r="N48" s="115" t="s">
        <v>27</v>
      </c>
      <c r="O48" s="115" t="s">
        <v>1148</v>
      </c>
      <c r="P48" s="78"/>
    </row>
    <row r="49" spans="1:16" s="6" customFormat="1" ht="24.75" customHeight="1" x14ac:dyDescent="0.25">
      <c r="A49" s="142">
        <v>2</v>
      </c>
      <c r="B49" s="111" t="s">
        <v>2690</v>
      </c>
      <c r="C49" s="112" t="s">
        <v>31</v>
      </c>
      <c r="D49" s="120" t="s">
        <v>2693</v>
      </c>
      <c r="E49" s="144">
        <v>40704</v>
      </c>
      <c r="F49" s="144">
        <v>40846</v>
      </c>
      <c r="G49" s="159">
        <f t="shared" ref="G49:G50" si="2">IF(AND(E49&lt;&gt;"",F49&lt;&gt;""),((F49-E49)/30),"")</f>
        <v>4.7333333333333334</v>
      </c>
      <c r="H49" s="121" t="s">
        <v>2682</v>
      </c>
      <c r="I49" s="113" t="s">
        <v>255</v>
      </c>
      <c r="J49" s="113" t="s">
        <v>270</v>
      </c>
      <c r="K49" s="116">
        <v>47033179</v>
      </c>
      <c r="L49" s="115" t="s">
        <v>1148</v>
      </c>
      <c r="M49" s="117"/>
      <c r="N49" s="115" t="s">
        <v>27</v>
      </c>
      <c r="O49" s="115" t="s">
        <v>1148</v>
      </c>
      <c r="P49" s="78"/>
    </row>
    <row r="50" spans="1:16" s="6" customFormat="1" ht="24.75" customHeight="1" x14ac:dyDescent="0.25">
      <c r="A50" s="142">
        <v>3</v>
      </c>
      <c r="B50" s="111" t="s">
        <v>2702</v>
      </c>
      <c r="C50" s="112" t="s">
        <v>31</v>
      </c>
      <c r="D50" s="120" t="s">
        <v>2694</v>
      </c>
      <c r="E50" s="144">
        <v>41026</v>
      </c>
      <c r="F50" s="144">
        <v>41182</v>
      </c>
      <c r="G50" s="159">
        <f t="shared" si="2"/>
        <v>5.2</v>
      </c>
      <c r="H50" s="102" t="s">
        <v>2689</v>
      </c>
      <c r="I50" s="113" t="s">
        <v>255</v>
      </c>
      <c r="J50" s="113" t="s">
        <v>270</v>
      </c>
      <c r="K50" s="116">
        <v>120999158</v>
      </c>
      <c r="L50" s="115" t="s">
        <v>1148</v>
      </c>
      <c r="M50" s="117"/>
      <c r="N50" s="115" t="s">
        <v>27</v>
      </c>
      <c r="O50" s="115" t="s">
        <v>1148</v>
      </c>
      <c r="P50" s="78"/>
    </row>
    <row r="51" spans="1:16" s="6" customFormat="1" ht="24.75" customHeight="1" outlineLevel="1" x14ac:dyDescent="0.25">
      <c r="A51" s="142">
        <v>4</v>
      </c>
      <c r="B51" s="111" t="s">
        <v>2702</v>
      </c>
      <c r="C51" s="112" t="s">
        <v>31</v>
      </c>
      <c r="D51" s="120" t="s">
        <v>2695</v>
      </c>
      <c r="E51" s="144">
        <v>41185</v>
      </c>
      <c r="F51" s="144">
        <v>41258</v>
      </c>
      <c r="G51" s="159">
        <f t="shared" ref="G51:G107" si="3">IF(AND(E51&lt;&gt;"",F51&lt;&gt;""),((F51-E51)/30),"")</f>
        <v>2.4333333333333331</v>
      </c>
      <c r="H51" s="102" t="s">
        <v>2689</v>
      </c>
      <c r="I51" s="113" t="s">
        <v>255</v>
      </c>
      <c r="J51" s="113" t="s">
        <v>270</v>
      </c>
      <c r="K51" s="116">
        <v>62986176</v>
      </c>
      <c r="L51" s="115" t="s">
        <v>1148</v>
      </c>
      <c r="M51" s="117"/>
      <c r="N51" s="115" t="s">
        <v>27</v>
      </c>
      <c r="O51" s="115" t="s">
        <v>1148</v>
      </c>
      <c r="P51" s="78"/>
    </row>
    <row r="52" spans="1:16" s="7" customFormat="1" ht="24.75" customHeight="1" outlineLevel="1" x14ac:dyDescent="0.25">
      <c r="A52" s="143">
        <v>5</v>
      </c>
      <c r="B52" s="111" t="s">
        <v>2681</v>
      </c>
      <c r="C52" s="112" t="s">
        <v>31</v>
      </c>
      <c r="D52" s="120" t="s">
        <v>2706</v>
      </c>
      <c r="E52" s="144">
        <v>41270</v>
      </c>
      <c r="F52" s="144">
        <v>41577</v>
      </c>
      <c r="G52" s="159">
        <f t="shared" si="3"/>
        <v>10.233333333333333</v>
      </c>
      <c r="H52" s="121" t="s">
        <v>2682</v>
      </c>
      <c r="I52" s="113" t="s">
        <v>255</v>
      </c>
      <c r="J52" s="113" t="s">
        <v>270</v>
      </c>
      <c r="K52" s="116">
        <v>637694836</v>
      </c>
      <c r="L52" s="115" t="s">
        <v>1148</v>
      </c>
      <c r="M52" s="117"/>
      <c r="N52" s="115" t="s">
        <v>27</v>
      </c>
      <c r="O52" s="115" t="s">
        <v>1148</v>
      </c>
      <c r="P52" s="79"/>
    </row>
    <row r="53" spans="1:16" s="7" customFormat="1" ht="24.75" customHeight="1" outlineLevel="1" x14ac:dyDescent="0.25">
      <c r="A53" s="143">
        <v>6</v>
      </c>
      <c r="B53" s="111" t="s">
        <v>2681</v>
      </c>
      <c r="C53" s="112" t="s">
        <v>31</v>
      </c>
      <c r="D53" s="120" t="s">
        <v>2697</v>
      </c>
      <c r="E53" s="144">
        <v>41607</v>
      </c>
      <c r="F53" s="144">
        <v>41988</v>
      </c>
      <c r="G53" s="159">
        <f t="shared" si="3"/>
        <v>12.7</v>
      </c>
      <c r="H53" s="121" t="s">
        <v>2696</v>
      </c>
      <c r="I53" s="113" t="s">
        <v>255</v>
      </c>
      <c r="J53" s="113" t="s">
        <v>270</v>
      </c>
      <c r="K53" s="116">
        <v>1117416803</v>
      </c>
      <c r="L53" s="115" t="s">
        <v>1148</v>
      </c>
      <c r="M53" s="117"/>
      <c r="N53" s="115" t="s">
        <v>27</v>
      </c>
      <c r="O53" s="115" t="s">
        <v>26</v>
      </c>
      <c r="P53" s="79"/>
    </row>
    <row r="54" spans="1:16" s="7" customFormat="1" ht="24.75" customHeight="1" outlineLevel="1" x14ac:dyDescent="0.25">
      <c r="A54" s="143">
        <v>7</v>
      </c>
      <c r="B54" s="111" t="s">
        <v>2681</v>
      </c>
      <c r="C54" s="112" t="s">
        <v>31</v>
      </c>
      <c r="D54" s="120" t="s">
        <v>2698</v>
      </c>
      <c r="E54" s="144">
        <v>41995</v>
      </c>
      <c r="F54" s="144">
        <v>42369</v>
      </c>
      <c r="G54" s="159">
        <f t="shared" si="3"/>
        <v>12.466666666666667</v>
      </c>
      <c r="H54" s="121" t="s">
        <v>2699</v>
      </c>
      <c r="I54" s="113" t="s">
        <v>255</v>
      </c>
      <c r="J54" s="113" t="s">
        <v>327</v>
      </c>
      <c r="K54" s="118">
        <v>2038162256</v>
      </c>
      <c r="L54" s="115" t="s">
        <v>1148</v>
      </c>
      <c r="M54" s="117"/>
      <c r="N54" s="115" t="s">
        <v>27</v>
      </c>
      <c r="O54" s="115" t="s">
        <v>26</v>
      </c>
      <c r="P54" s="79"/>
    </row>
    <row r="55" spans="1:16" s="7" customFormat="1" ht="24.75" customHeight="1" outlineLevel="1" x14ac:dyDescent="0.25">
      <c r="A55" s="143">
        <v>8</v>
      </c>
      <c r="B55" s="111" t="s">
        <v>2681</v>
      </c>
      <c r="C55" s="112" t="s">
        <v>31</v>
      </c>
      <c r="D55" s="110" t="s">
        <v>2700</v>
      </c>
      <c r="E55" s="144">
        <v>42401</v>
      </c>
      <c r="F55" s="144">
        <v>42719</v>
      </c>
      <c r="G55" s="159">
        <f t="shared" si="3"/>
        <v>10.6</v>
      </c>
      <c r="H55" s="121" t="s">
        <v>2682</v>
      </c>
      <c r="I55" s="113" t="s">
        <v>255</v>
      </c>
      <c r="J55" s="120" t="s">
        <v>327</v>
      </c>
      <c r="K55" s="118">
        <v>3404508526</v>
      </c>
      <c r="L55" s="115" t="s">
        <v>1148</v>
      </c>
      <c r="M55" s="117"/>
      <c r="N55" s="115" t="s">
        <v>27</v>
      </c>
      <c r="O55" s="115" t="s">
        <v>26</v>
      </c>
      <c r="P55" s="79"/>
    </row>
    <row r="56" spans="1:16" s="7" customFormat="1" ht="24.75" customHeight="1" outlineLevel="1" x14ac:dyDescent="0.25">
      <c r="A56" s="143">
        <v>9</v>
      </c>
      <c r="B56" s="111" t="s">
        <v>2681</v>
      </c>
      <c r="C56" s="112" t="s">
        <v>31</v>
      </c>
      <c r="D56" s="110" t="s">
        <v>2701</v>
      </c>
      <c r="E56" s="144">
        <v>42719</v>
      </c>
      <c r="F56" s="144">
        <v>43084</v>
      </c>
      <c r="G56" s="159">
        <f t="shared" si="3"/>
        <v>12.166666666666666</v>
      </c>
      <c r="H56" s="121" t="s">
        <v>2682</v>
      </c>
      <c r="I56" s="113" t="s">
        <v>255</v>
      </c>
      <c r="J56" s="120" t="s">
        <v>327</v>
      </c>
      <c r="K56" s="118">
        <v>3322612895</v>
      </c>
      <c r="L56" s="115" t="s">
        <v>1148</v>
      </c>
      <c r="M56" s="117"/>
      <c r="N56" s="115" t="s">
        <v>27</v>
      </c>
      <c r="O56" s="115" t="s">
        <v>26</v>
      </c>
      <c r="P56" s="79"/>
    </row>
    <row r="57" spans="1:16" s="7" customFormat="1" ht="24.75" customHeight="1" outlineLevel="1" x14ac:dyDescent="0.25">
      <c r="A57" s="143">
        <v>10</v>
      </c>
      <c r="B57" s="64" t="s">
        <v>2681</v>
      </c>
      <c r="C57" s="65" t="s">
        <v>31</v>
      </c>
      <c r="D57" s="120" t="s">
        <v>2703</v>
      </c>
      <c r="E57" s="144">
        <v>43088</v>
      </c>
      <c r="F57" s="144">
        <v>43449</v>
      </c>
      <c r="G57" s="159">
        <f t="shared" si="3"/>
        <v>12.033333333333333</v>
      </c>
      <c r="H57" s="121" t="s">
        <v>2682</v>
      </c>
      <c r="I57" s="63" t="s">
        <v>255</v>
      </c>
      <c r="J57" s="120" t="s">
        <v>327</v>
      </c>
      <c r="K57" s="66">
        <v>2684352054</v>
      </c>
      <c r="L57" s="65" t="s">
        <v>1148</v>
      </c>
      <c r="M57" s="67"/>
      <c r="N57" s="65" t="s">
        <v>27</v>
      </c>
      <c r="O57" s="65" t="s">
        <v>1148</v>
      </c>
      <c r="P57" s="79"/>
    </row>
    <row r="58" spans="1:16" s="7" customFormat="1" ht="24.75" customHeight="1" outlineLevel="1" x14ac:dyDescent="0.25">
      <c r="A58" s="143">
        <v>11</v>
      </c>
      <c r="B58" s="64" t="s">
        <v>2681</v>
      </c>
      <c r="C58" s="65" t="s">
        <v>31</v>
      </c>
      <c r="D58" s="63" t="s">
        <v>2705</v>
      </c>
      <c r="E58" s="144">
        <v>43486</v>
      </c>
      <c r="F58" s="144">
        <v>43825</v>
      </c>
      <c r="G58" s="159">
        <f t="shared" si="3"/>
        <v>11.3</v>
      </c>
      <c r="H58" s="102" t="s">
        <v>2704</v>
      </c>
      <c r="I58" s="63" t="s">
        <v>255</v>
      </c>
      <c r="J58" s="120" t="s">
        <v>327</v>
      </c>
      <c r="K58" s="66">
        <v>3010475382</v>
      </c>
      <c r="L58" s="65" t="s">
        <v>1148</v>
      </c>
      <c r="M58" s="67"/>
      <c r="N58" s="65" t="s">
        <v>27</v>
      </c>
      <c r="O58" s="65" t="s">
        <v>1148</v>
      </c>
      <c r="P58" s="79"/>
    </row>
    <row r="59" spans="1:16" s="7" customFormat="1" ht="24.75" customHeight="1" outlineLevel="1" x14ac:dyDescent="0.25">
      <c r="A59" s="143">
        <v>12</v>
      </c>
      <c r="B59" s="64" t="s">
        <v>2681</v>
      </c>
      <c r="C59" s="65" t="s">
        <v>31</v>
      </c>
      <c r="D59" s="63" t="s">
        <v>2687</v>
      </c>
      <c r="E59" s="144">
        <v>43877</v>
      </c>
      <c r="F59" s="144">
        <v>44196</v>
      </c>
      <c r="G59" s="159">
        <f t="shared" si="3"/>
        <v>10.633333333333333</v>
      </c>
      <c r="H59" s="121" t="s">
        <v>2688</v>
      </c>
      <c r="I59" s="63" t="s">
        <v>255</v>
      </c>
      <c r="J59" s="120" t="s">
        <v>270</v>
      </c>
      <c r="K59" s="66">
        <v>1488489746</v>
      </c>
      <c r="L59" s="65" t="s">
        <v>1148</v>
      </c>
      <c r="M59" s="67"/>
      <c r="N59" s="65" t="s">
        <v>2634</v>
      </c>
      <c r="O59" s="65" t="s">
        <v>1148</v>
      </c>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121"/>
      <c r="C65" s="65"/>
      <c r="D65" s="63"/>
      <c r="E65" s="144"/>
      <c r="F65" s="144"/>
      <c r="G65" s="159" t="str">
        <f t="shared" si="3"/>
        <v/>
      </c>
      <c r="H65" s="121"/>
      <c r="I65" s="63"/>
      <c r="J65" s="63"/>
      <c r="K65" s="66"/>
      <c r="L65" s="65"/>
      <c r="M65" s="67"/>
      <c r="N65" s="65"/>
      <c r="O65" s="65"/>
      <c r="P65" s="79"/>
    </row>
    <row r="66" spans="1:16" s="7" customFormat="1" ht="24.75" customHeight="1" outlineLevel="1" x14ac:dyDescent="0.25">
      <c r="A66" s="143">
        <v>19</v>
      </c>
      <c r="B66" s="121"/>
      <c r="C66" s="65"/>
      <c r="D66" s="63"/>
      <c r="E66" s="144"/>
      <c r="F66" s="144"/>
      <c r="G66" s="159" t="str">
        <f t="shared" si="3"/>
        <v/>
      </c>
      <c r="H66" s="121"/>
      <c r="I66" s="63"/>
      <c r="J66" s="63"/>
      <c r="K66" s="66"/>
      <c r="L66" s="65"/>
      <c r="M66" s="67"/>
      <c r="N66" s="65"/>
      <c r="O66" s="65"/>
      <c r="P66" s="79"/>
    </row>
    <row r="67" spans="1:16" s="7" customFormat="1" ht="24.75" customHeight="1" outlineLevel="1" x14ac:dyDescent="0.25">
      <c r="A67" s="143">
        <v>20</v>
      </c>
      <c r="B67" s="121"/>
      <c r="C67" s="65"/>
      <c r="D67" s="63"/>
      <c r="E67" s="144"/>
      <c r="F67" s="144"/>
      <c r="G67" s="159" t="str">
        <f t="shared" si="3"/>
        <v/>
      </c>
      <c r="H67" s="121"/>
      <c r="I67" s="63"/>
      <c r="J67" s="63"/>
      <c r="K67" s="66"/>
      <c r="L67" s="65"/>
      <c r="M67" s="67"/>
      <c r="N67" s="65"/>
      <c r="O67" s="65"/>
      <c r="P67" s="79"/>
    </row>
    <row r="68" spans="1:16" s="7" customFormat="1" ht="24.75" customHeight="1" outlineLevel="1" x14ac:dyDescent="0.25">
      <c r="A68" s="143">
        <v>21</v>
      </c>
      <c r="B68" s="121"/>
      <c r="C68" s="65"/>
      <c r="D68" s="63"/>
      <c r="E68" s="144"/>
      <c r="F68" s="144"/>
      <c r="G68" s="159" t="str">
        <f t="shared" si="3"/>
        <v/>
      </c>
      <c r="H68" s="121"/>
      <c r="I68" s="63"/>
      <c r="J68" s="63"/>
      <c r="K68" s="66"/>
      <c r="L68" s="65"/>
      <c r="M68" s="67"/>
      <c r="N68" s="65"/>
      <c r="O68" s="65"/>
      <c r="P68" s="79"/>
    </row>
    <row r="69" spans="1:16" s="7" customFormat="1" ht="24.75" customHeight="1" outlineLevel="1" x14ac:dyDescent="0.25">
      <c r="A69" s="143">
        <v>22</v>
      </c>
      <c r="B69" s="121"/>
      <c r="C69" s="65"/>
      <c r="D69" s="63"/>
      <c r="E69" s="144"/>
      <c r="F69" s="144"/>
      <c r="G69" s="159" t="str">
        <f t="shared" si="3"/>
        <v/>
      </c>
      <c r="H69" s="121"/>
      <c r="I69" s="63"/>
      <c r="J69" s="63"/>
      <c r="K69" s="66"/>
      <c r="L69" s="65"/>
      <c r="M69" s="67"/>
      <c r="N69" s="65"/>
      <c r="O69" s="65"/>
      <c r="P69" s="79"/>
    </row>
    <row r="70" spans="1:16" s="7" customFormat="1" ht="24.75" customHeight="1" outlineLevel="1" x14ac:dyDescent="0.25">
      <c r="A70" s="143">
        <v>23</v>
      </c>
      <c r="B70" s="121"/>
      <c r="C70" s="65"/>
      <c r="D70" s="63"/>
      <c r="E70" s="144"/>
      <c r="F70" s="144"/>
      <c r="G70" s="159" t="str">
        <f t="shared" si="3"/>
        <v/>
      </c>
      <c r="H70" s="121"/>
      <c r="I70" s="63"/>
      <c r="J70" s="63"/>
      <c r="K70" s="66"/>
      <c r="L70" s="65"/>
      <c r="M70" s="67"/>
      <c r="N70" s="65"/>
      <c r="O70" s="65"/>
      <c r="P70" s="79"/>
    </row>
    <row r="71" spans="1:16" s="7" customFormat="1" ht="24.75" customHeight="1" outlineLevel="1" x14ac:dyDescent="0.25">
      <c r="A71" s="143">
        <v>24</v>
      </c>
      <c r="B71" s="121"/>
      <c r="C71" s="65"/>
      <c r="D71" s="120"/>
      <c r="E71" s="144"/>
      <c r="F71" s="144"/>
      <c r="G71" s="159" t="str">
        <f t="shared" si="3"/>
        <v/>
      </c>
      <c r="H71" s="121"/>
      <c r="I71" s="63"/>
      <c r="J71" s="63"/>
      <c r="K71" s="66"/>
      <c r="L71" s="65"/>
      <c r="M71" s="67"/>
      <c r="N71" s="65"/>
      <c r="O71" s="65"/>
      <c r="P71" s="79"/>
    </row>
    <row r="72" spans="1:16" s="7" customFormat="1" ht="24.75" customHeight="1" outlineLevel="1" x14ac:dyDescent="0.25">
      <c r="A72" s="143">
        <v>25</v>
      </c>
      <c r="B72" s="121"/>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121"/>
      <c r="C73" s="65"/>
      <c r="D73" s="120"/>
      <c r="E73" s="144"/>
      <c r="F73" s="144"/>
      <c r="G73" s="159" t="str">
        <f t="shared" si="3"/>
        <v/>
      </c>
      <c r="H73" s="121"/>
      <c r="I73" s="63"/>
      <c r="J73" s="63"/>
      <c r="K73" s="122"/>
      <c r="L73" s="65"/>
      <c r="M73" s="67"/>
      <c r="N73" s="65"/>
      <c r="O73" s="65"/>
      <c r="P73" s="79"/>
    </row>
    <row r="74" spans="1:16" s="7" customFormat="1" ht="24.75" customHeight="1" outlineLevel="1" x14ac:dyDescent="0.25">
      <c r="A74" s="143">
        <v>27</v>
      </c>
      <c r="B74" s="121"/>
      <c r="C74" s="65"/>
      <c r="D74" s="120"/>
      <c r="E74" s="144"/>
      <c r="F74" s="144"/>
      <c r="G74" s="159" t="str">
        <f t="shared" si="3"/>
        <v/>
      </c>
      <c r="H74" s="121"/>
      <c r="I74" s="63"/>
      <c r="J74" s="63"/>
      <c r="K74" s="122"/>
      <c r="L74" s="65"/>
      <c r="M74" s="67"/>
      <c r="N74" s="65"/>
      <c r="O74" s="65"/>
      <c r="P74" s="79"/>
    </row>
    <row r="75" spans="1:16" s="7" customFormat="1" ht="24.75" customHeight="1" outlineLevel="1" x14ac:dyDescent="0.25">
      <c r="A75" s="143">
        <v>28</v>
      </c>
      <c r="B75" s="121"/>
      <c r="C75" s="65"/>
      <c r="D75" s="120"/>
      <c r="E75" s="144"/>
      <c r="F75" s="144"/>
      <c r="G75" s="159" t="str">
        <f t="shared" si="3"/>
        <v/>
      </c>
      <c r="H75" s="121"/>
      <c r="I75" s="63"/>
      <c r="J75" s="63"/>
      <c r="K75" s="122"/>
      <c r="L75" s="65"/>
      <c r="M75" s="67"/>
      <c r="N75" s="65"/>
      <c r="O75" s="65"/>
      <c r="P75" s="79"/>
    </row>
    <row r="76" spans="1:16" s="7" customFormat="1" ht="24.75" customHeight="1" outlineLevel="1" x14ac:dyDescent="0.25">
      <c r="A76" s="143">
        <v>29</v>
      </c>
      <c r="B76" s="121"/>
      <c r="C76" s="65"/>
      <c r="D76" s="120"/>
      <c r="E76" s="144"/>
      <c r="F76" s="144"/>
      <c r="G76" s="159" t="str">
        <f t="shared" si="3"/>
        <v/>
      </c>
      <c r="H76" s="121"/>
      <c r="I76" s="63"/>
      <c r="J76" s="63"/>
      <c r="K76" s="122"/>
      <c r="L76" s="65"/>
      <c r="M76" s="67"/>
      <c r="N76" s="65"/>
      <c r="O76" s="65"/>
      <c r="P76" s="79"/>
    </row>
    <row r="77" spans="1:16" s="7" customFormat="1" ht="24.75" customHeight="1" outlineLevel="1" x14ac:dyDescent="0.25">
      <c r="A77" s="143">
        <v>30</v>
      </c>
      <c r="B77" s="121"/>
      <c r="C77" s="65"/>
      <c r="D77" s="120"/>
      <c r="E77" s="144"/>
      <c r="F77" s="144"/>
      <c r="G77" s="159" t="str">
        <f t="shared" si="3"/>
        <v/>
      </c>
      <c r="H77" s="121"/>
      <c r="I77" s="63"/>
      <c r="J77" s="63"/>
      <c r="K77" s="122"/>
      <c r="L77" s="65"/>
      <c r="M77" s="67"/>
      <c r="N77" s="65"/>
      <c r="O77" s="65"/>
      <c r="P77" s="79"/>
    </row>
    <row r="78" spans="1:16" s="7" customFormat="1" ht="24.75" customHeight="1" outlineLevel="1" x14ac:dyDescent="0.25">
      <c r="A78" s="143">
        <v>31</v>
      </c>
      <c r="B78" s="121"/>
      <c r="C78" s="65"/>
      <c r="D78" s="63"/>
      <c r="E78" s="144"/>
      <c r="F78" s="144"/>
      <c r="G78" s="159" t="str">
        <f t="shared" si="3"/>
        <v/>
      </c>
      <c r="H78" s="102"/>
      <c r="I78" s="63"/>
      <c r="J78" s="63"/>
      <c r="K78" s="66"/>
      <c r="L78" s="65"/>
      <c r="M78" s="67"/>
      <c r="N78" s="65"/>
      <c r="O78" s="65"/>
      <c r="P78" s="79"/>
    </row>
    <row r="79" spans="1:16" s="7" customFormat="1" ht="24.75" customHeight="1" outlineLevel="1" x14ac:dyDescent="0.25">
      <c r="A79" s="143">
        <v>32</v>
      </c>
      <c r="B79" s="121"/>
      <c r="C79" s="65"/>
      <c r="D79" s="63"/>
      <c r="E79" s="144"/>
      <c r="F79" s="144"/>
      <c r="G79" s="159" t="str">
        <f t="shared" si="3"/>
        <v/>
      </c>
      <c r="H79" s="102"/>
      <c r="I79" s="63"/>
      <c r="J79" s="63"/>
      <c r="K79" s="66"/>
      <c r="L79" s="65"/>
      <c r="M79" s="67"/>
      <c r="N79" s="65"/>
      <c r="O79" s="65"/>
      <c r="P79" s="79"/>
    </row>
    <row r="80" spans="1:16" s="7" customFormat="1" ht="24.75" customHeight="1" outlineLevel="1" x14ac:dyDescent="0.25">
      <c r="A80" s="143">
        <v>33</v>
      </c>
      <c r="B80" s="121"/>
      <c r="C80" s="65"/>
      <c r="D80" s="63"/>
      <c r="E80" s="144"/>
      <c r="F80" s="144"/>
      <c r="G80" s="159" t="str">
        <f t="shared" si="3"/>
        <v/>
      </c>
      <c r="H80" s="102"/>
      <c r="I80" s="63"/>
      <c r="J80" s="63"/>
      <c r="K80" s="66"/>
      <c r="L80" s="65"/>
      <c r="M80" s="67"/>
      <c r="N80" s="65"/>
      <c r="O80" s="65"/>
      <c r="P80" s="79"/>
    </row>
    <row r="81" spans="1:16" s="7" customFormat="1" ht="24.75" customHeight="1" outlineLevel="1" x14ac:dyDescent="0.25">
      <c r="A81" s="143">
        <v>34</v>
      </c>
      <c r="B81" s="121"/>
      <c r="C81" s="65"/>
      <c r="D81" s="63"/>
      <c r="E81" s="144"/>
      <c r="F81" s="144"/>
      <c r="G81" s="159" t="str">
        <f t="shared" si="3"/>
        <v/>
      </c>
      <c r="H81" s="102"/>
      <c r="I81" s="63"/>
      <c r="J81" s="63"/>
      <c r="K81" s="66"/>
      <c r="L81" s="65"/>
      <c r="M81" s="67"/>
      <c r="N81" s="65"/>
      <c r="O81" s="65"/>
      <c r="P81" s="79"/>
    </row>
    <row r="82" spans="1:16" s="7" customFormat="1" ht="24.75" customHeight="1" outlineLevel="1" x14ac:dyDescent="0.25">
      <c r="A82" s="143">
        <v>35</v>
      </c>
      <c r="B82" s="121"/>
      <c r="C82" s="65"/>
      <c r="D82" s="63"/>
      <c r="E82" s="144"/>
      <c r="F82" s="144"/>
      <c r="G82" s="159" t="str">
        <f t="shared" si="3"/>
        <v/>
      </c>
      <c r="H82" s="102"/>
      <c r="I82" s="63"/>
      <c r="J82" s="63"/>
      <c r="K82" s="66"/>
      <c r="L82" s="65"/>
      <c r="M82" s="67"/>
      <c r="N82" s="65"/>
      <c r="O82" s="65"/>
      <c r="P82" s="79"/>
    </row>
    <row r="83" spans="1:16" s="7" customFormat="1" ht="24.75" customHeight="1" outlineLevel="1" x14ac:dyDescent="0.25">
      <c r="A83" s="143">
        <v>36</v>
      </c>
      <c r="B83" s="121"/>
      <c r="C83" s="65"/>
      <c r="D83" s="63"/>
      <c r="E83" s="144"/>
      <c r="F83" s="144"/>
      <c r="G83" s="159" t="str">
        <f t="shared" si="3"/>
        <v/>
      </c>
      <c r="H83" s="102"/>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102"/>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121"/>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120"/>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120"/>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120"/>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2679</v>
      </c>
      <c r="E114" s="144">
        <v>43882</v>
      </c>
      <c r="F114" s="144">
        <v>44195</v>
      </c>
      <c r="G114" s="159">
        <f>IF(AND(E114&lt;&gt;"",F114&lt;&gt;""),((F114-E114)/30),"")</f>
        <v>10.433333333333334</v>
      </c>
      <c r="H114" s="121" t="s">
        <v>2683</v>
      </c>
      <c r="I114" s="120" t="s">
        <v>887</v>
      </c>
      <c r="J114" s="120" t="s">
        <v>929</v>
      </c>
      <c r="K114" s="122">
        <v>1984949649</v>
      </c>
      <c r="L114" s="100">
        <f>+IF(AND(K114&gt;0,O114="Ejecución"),(K114/877802)*Tabla28[[#This Row],[% participación]],IF(AND(K114&gt;0,O114&lt;&gt;"Ejecución"),"-",""))</f>
        <v>2261.2726434890783</v>
      </c>
      <c r="M114" s="123" t="s">
        <v>1148</v>
      </c>
      <c r="N114" s="172">
        <f>+IF(M118="No",1,IF(M118="Si","Ingrese %",""))</f>
        <v>1</v>
      </c>
      <c r="O114" s="161" t="s">
        <v>1150</v>
      </c>
      <c r="P114" s="78"/>
    </row>
    <row r="115" spans="1:16" s="6" customFormat="1" ht="24.75" customHeight="1" x14ac:dyDescent="0.25">
      <c r="A115" s="142">
        <v>2</v>
      </c>
      <c r="B115" s="160" t="s">
        <v>2664</v>
      </c>
      <c r="C115" s="162" t="s">
        <v>31</v>
      </c>
      <c r="D115" s="120" t="s">
        <v>2679</v>
      </c>
      <c r="E115" s="144">
        <v>43882</v>
      </c>
      <c r="F115" s="144">
        <v>44195</v>
      </c>
      <c r="G115" s="159">
        <f t="shared" ref="G115:G116" si="4">IF(AND(E115&lt;&gt;"",F115&lt;&gt;""),((F115-E115)/30),"")</f>
        <v>10.433333333333334</v>
      </c>
      <c r="H115" s="64" t="s">
        <v>2683</v>
      </c>
      <c r="I115" s="63" t="s">
        <v>887</v>
      </c>
      <c r="J115" s="63" t="s">
        <v>932</v>
      </c>
      <c r="K115" s="122"/>
      <c r="L115" s="100" t="str">
        <f>+IF(AND(K115&gt;0,O115="Ejecución"),(K115/877802)*Tabla28[[#This Row],[% participación]],IF(AND(K115&gt;0,O115&lt;&gt;"Ejecución"),"-",""))</f>
        <v/>
      </c>
      <c r="M115" s="65" t="s">
        <v>1148</v>
      </c>
      <c r="N115" s="172">
        <f>+IF(M118="No",1,IF(M118="Si","Ingrese %",""))</f>
        <v>1</v>
      </c>
      <c r="O115" s="161" t="s">
        <v>1150</v>
      </c>
      <c r="P115" s="78"/>
    </row>
    <row r="116" spans="1:16" s="6" customFormat="1" ht="24.75" customHeight="1" x14ac:dyDescent="0.25">
      <c r="A116" s="142">
        <v>3</v>
      </c>
      <c r="B116" s="160" t="s">
        <v>2664</v>
      </c>
      <c r="C116" s="162" t="s">
        <v>31</v>
      </c>
      <c r="D116" s="120" t="s">
        <v>2679</v>
      </c>
      <c r="E116" s="144">
        <v>43882</v>
      </c>
      <c r="F116" s="144">
        <v>44195</v>
      </c>
      <c r="G116" s="159">
        <f t="shared" si="4"/>
        <v>10.433333333333334</v>
      </c>
      <c r="H116" s="64" t="s">
        <v>2683</v>
      </c>
      <c r="I116" s="63" t="s">
        <v>887</v>
      </c>
      <c r="J116" s="63" t="s">
        <v>945</v>
      </c>
      <c r="K116" s="122"/>
      <c r="L116" s="100" t="str">
        <f>+IF(AND(K116&gt;0,O116="Ejecución"),(K116/877802)*Tabla28[[#This Row],[% participación]],IF(AND(K116&gt;0,O116&lt;&gt;"Ejecución"),"-",""))</f>
        <v/>
      </c>
      <c r="M116" s="65" t="s">
        <v>1148</v>
      </c>
      <c r="N116" s="172">
        <f>+IF(M118="No",1,IF(M118="Si","Ingrese %",""))</f>
        <v>1</v>
      </c>
      <c r="O116" s="161" t="s">
        <v>1150</v>
      </c>
      <c r="P116" s="78"/>
    </row>
    <row r="117" spans="1:16" s="6" customFormat="1" ht="24.75" customHeight="1" outlineLevel="1" x14ac:dyDescent="0.25">
      <c r="A117" s="142">
        <v>4</v>
      </c>
      <c r="B117" s="160" t="s">
        <v>2664</v>
      </c>
      <c r="C117" s="162" t="s">
        <v>31</v>
      </c>
      <c r="D117" s="120" t="s">
        <v>2679</v>
      </c>
      <c r="E117" s="144">
        <v>43882</v>
      </c>
      <c r="F117" s="144">
        <v>44195</v>
      </c>
      <c r="G117" s="159">
        <f t="shared" ref="G117:G159" si="5">IF(AND(E117&lt;&gt;"",F117&lt;&gt;""),((F117-E117)/30),"")</f>
        <v>10.433333333333334</v>
      </c>
      <c r="H117" s="64" t="s">
        <v>2683</v>
      </c>
      <c r="I117" s="63" t="s">
        <v>887</v>
      </c>
      <c r="J117" s="63" t="s">
        <v>911</v>
      </c>
      <c r="K117" s="122"/>
      <c r="L117" s="100" t="str">
        <f>+IF(AND(K117&gt;0,O117="Ejecución"),(K117/877802)*Tabla28[[#This Row],[% participación]],IF(AND(K117&gt;0,O117&lt;&gt;"Ejecución"),"-",""))</f>
        <v/>
      </c>
      <c r="M117" s="65" t="s">
        <v>1148</v>
      </c>
      <c r="N117" s="172">
        <f>+IF(M118="No",1,IF(M118="Si","Ingrese %",""))</f>
        <v>1</v>
      </c>
      <c r="O117" s="161" t="s">
        <v>1150</v>
      </c>
      <c r="P117" s="78"/>
    </row>
    <row r="118" spans="1:16" s="7" customFormat="1" ht="24.75" customHeight="1" outlineLevel="1" x14ac:dyDescent="0.25">
      <c r="A118" s="143">
        <v>5</v>
      </c>
      <c r="B118" s="160" t="s">
        <v>2664</v>
      </c>
      <c r="C118" s="162" t="s">
        <v>31</v>
      </c>
      <c r="D118" s="120" t="s">
        <v>2679</v>
      </c>
      <c r="E118" s="144">
        <v>43882</v>
      </c>
      <c r="F118" s="144">
        <v>44195</v>
      </c>
      <c r="G118" s="159">
        <f t="shared" si="5"/>
        <v>10.433333333333334</v>
      </c>
      <c r="H118" s="64" t="s">
        <v>2683</v>
      </c>
      <c r="I118" s="63" t="s">
        <v>887</v>
      </c>
      <c r="J118" s="63" t="s">
        <v>949</v>
      </c>
      <c r="K118" s="122"/>
      <c r="L118" s="100" t="str">
        <f>+IF(AND(K118&gt;0,O118="Ejecución"),(K118/877802)*Tabla28[[#This Row],[% participación]],IF(AND(K118&gt;0,O118&lt;&gt;"Ejecución"),"-",""))</f>
        <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120" t="s">
        <v>2679</v>
      </c>
      <c r="E119" s="144">
        <v>43882</v>
      </c>
      <c r="F119" s="144">
        <v>44195</v>
      </c>
      <c r="G119" s="159">
        <f t="shared" si="5"/>
        <v>10.433333333333334</v>
      </c>
      <c r="H119" s="64" t="s">
        <v>2683</v>
      </c>
      <c r="I119" s="63" t="s">
        <v>887</v>
      </c>
      <c r="J119" s="63" t="s">
        <v>896</v>
      </c>
      <c r="K119" s="122"/>
      <c r="L119" s="100" t="str">
        <f>+IF(AND(K119&gt;0,O119="Ejecución"),(K119/877802)*Tabla28[[#This Row],[% participación]],IF(AND(K119&gt;0,O119&lt;&gt;"Ejecución"),"-",""))</f>
        <v/>
      </c>
      <c r="M119" s="65" t="s">
        <v>1148</v>
      </c>
      <c r="N119" s="172">
        <f t="shared" si="6"/>
        <v>1</v>
      </c>
      <c r="O119" s="161" t="s">
        <v>1150</v>
      </c>
      <c r="P119" s="79"/>
    </row>
    <row r="120" spans="1:16" s="7" customFormat="1" ht="24.75" customHeight="1" outlineLevel="1" x14ac:dyDescent="0.25">
      <c r="A120" s="143">
        <v>7</v>
      </c>
      <c r="B120" s="160" t="s">
        <v>2664</v>
      </c>
      <c r="C120" s="162" t="s">
        <v>31</v>
      </c>
      <c r="D120" s="63" t="s">
        <v>2685</v>
      </c>
      <c r="E120" s="144">
        <v>43886</v>
      </c>
      <c r="F120" s="144">
        <v>44195</v>
      </c>
      <c r="G120" s="159">
        <f t="shared" si="5"/>
        <v>10.3</v>
      </c>
      <c r="H120" s="121" t="s">
        <v>2684</v>
      </c>
      <c r="I120" s="63" t="s">
        <v>1157</v>
      </c>
      <c r="J120" s="63" t="s">
        <v>825</v>
      </c>
      <c r="K120" s="68">
        <v>8889141762</v>
      </c>
      <c r="L120" s="100">
        <f>+IF(AND(K120&gt;0,O120="Ejecución"),(K120/877802)*Tabla28[[#This Row],[% participación]],IF(AND(K120&gt;0,O120&lt;&gt;"Ejecución"),"-",""))</f>
        <v>10126.590919136663</v>
      </c>
      <c r="M120" s="65" t="s">
        <v>1148</v>
      </c>
      <c r="N120" s="172">
        <f t="shared" si="6"/>
        <v>1</v>
      </c>
      <c r="O120" s="161" t="s">
        <v>1150</v>
      </c>
      <c r="P120" s="79"/>
    </row>
    <row r="121" spans="1:16" s="7" customFormat="1" ht="24.75" customHeight="1" outlineLevel="1" x14ac:dyDescent="0.25">
      <c r="A121" s="143">
        <v>8</v>
      </c>
      <c r="B121" s="160" t="s">
        <v>2664</v>
      </c>
      <c r="C121" s="162" t="s">
        <v>31</v>
      </c>
      <c r="D121" s="63" t="s">
        <v>2685</v>
      </c>
      <c r="E121" s="144">
        <v>43886</v>
      </c>
      <c r="F121" s="144">
        <v>44195</v>
      </c>
      <c r="G121" s="159">
        <f t="shared" si="5"/>
        <v>10.3</v>
      </c>
      <c r="H121" s="102" t="s">
        <v>2684</v>
      </c>
      <c r="I121" s="63" t="s">
        <v>1157</v>
      </c>
      <c r="J121" s="63" t="s">
        <v>840</v>
      </c>
      <c r="K121" s="68"/>
      <c r="L121" s="100" t="str">
        <f>+IF(AND(K121&gt;0,O121="Ejecución"),(K121/877802)*Tabla28[[#This Row],[% participación]],IF(AND(K121&gt;0,O121&lt;&gt;"Ejecución"),"-",""))</f>
        <v/>
      </c>
      <c r="M121" s="65" t="s">
        <v>1148</v>
      </c>
      <c r="N121" s="172">
        <f t="shared" si="6"/>
        <v>1</v>
      </c>
      <c r="O121" s="161" t="s">
        <v>1150</v>
      </c>
      <c r="P121" s="79"/>
    </row>
    <row r="122" spans="1:16" s="7" customFormat="1" ht="24.75" customHeight="1" outlineLevel="1" x14ac:dyDescent="0.25">
      <c r="A122" s="143">
        <v>9</v>
      </c>
      <c r="B122" s="160" t="s">
        <v>2664</v>
      </c>
      <c r="C122" s="162" t="s">
        <v>31</v>
      </c>
      <c r="D122" s="63" t="s">
        <v>2685</v>
      </c>
      <c r="E122" s="144">
        <v>43886</v>
      </c>
      <c r="F122" s="144">
        <v>44195</v>
      </c>
      <c r="G122" s="159">
        <f t="shared" si="5"/>
        <v>10.3</v>
      </c>
      <c r="H122" s="64" t="s">
        <v>2684</v>
      </c>
      <c r="I122" s="63" t="s">
        <v>1157</v>
      </c>
      <c r="J122" s="63" t="s">
        <v>836</v>
      </c>
      <c r="K122" s="68"/>
      <c r="L122" s="100" t="str">
        <f>+IF(AND(K122&gt;0,O122="Ejecución"),(K122/877802)*Tabla28[[#This Row],[% participación]],IF(AND(K122&gt;0,O122&lt;&gt;"Ejecución"),"-",""))</f>
        <v/>
      </c>
      <c r="M122" s="65" t="s">
        <v>1148</v>
      </c>
      <c r="N122" s="172">
        <f t="shared" si="6"/>
        <v>1</v>
      </c>
      <c r="O122" s="161" t="s">
        <v>1150</v>
      </c>
      <c r="P122" s="79"/>
    </row>
    <row r="123" spans="1:16" s="7" customFormat="1" ht="24.75" customHeight="1" outlineLevel="1" x14ac:dyDescent="0.25">
      <c r="A123" s="143">
        <v>10</v>
      </c>
      <c r="B123" s="160" t="s">
        <v>2664</v>
      </c>
      <c r="C123" s="162" t="s">
        <v>31</v>
      </c>
      <c r="D123" s="63" t="s">
        <v>2685</v>
      </c>
      <c r="E123" s="144">
        <v>43886</v>
      </c>
      <c r="F123" s="144">
        <v>44195</v>
      </c>
      <c r="G123" s="159">
        <f t="shared" si="5"/>
        <v>10.3</v>
      </c>
      <c r="H123" s="64" t="s">
        <v>2684</v>
      </c>
      <c r="I123" s="63" t="s">
        <v>1157</v>
      </c>
      <c r="J123" s="63" t="s">
        <v>848</v>
      </c>
      <c r="K123" s="68"/>
      <c r="L123" s="100" t="str">
        <f>+IF(AND(K123&gt;0,O123="Ejecución"),(K123/877802)*Tabla28[[#This Row],[% participación]],IF(AND(K123&gt;0,O123&lt;&gt;"Ejecución"),"-",""))</f>
        <v/>
      </c>
      <c r="M123" s="65" t="s">
        <v>1148</v>
      </c>
      <c r="N123" s="172">
        <f t="shared" si="6"/>
        <v>1</v>
      </c>
      <c r="O123" s="161" t="s">
        <v>1150</v>
      </c>
      <c r="P123" s="79"/>
    </row>
    <row r="124" spans="1:16" s="7" customFormat="1" ht="24.75" customHeight="1" outlineLevel="1" x14ac:dyDescent="0.25">
      <c r="A124" s="143">
        <v>11</v>
      </c>
      <c r="B124" s="160" t="s">
        <v>2664</v>
      </c>
      <c r="C124" s="162" t="s">
        <v>31</v>
      </c>
      <c r="D124" s="63" t="s">
        <v>2685</v>
      </c>
      <c r="E124" s="144">
        <v>43886</v>
      </c>
      <c r="F124" s="144">
        <v>44195</v>
      </c>
      <c r="G124" s="159">
        <f t="shared" si="5"/>
        <v>10.3</v>
      </c>
      <c r="H124" s="64" t="s">
        <v>2684</v>
      </c>
      <c r="I124" s="63" t="s">
        <v>1157</v>
      </c>
      <c r="J124" s="63" t="s">
        <v>844</v>
      </c>
      <c r="K124" s="68"/>
      <c r="L124" s="100" t="str">
        <f>+IF(AND(K124&gt;0,O124="Ejecución"),(K124/877802)*Tabla28[[#This Row],[% participación]],IF(AND(K124&gt;0,O124&lt;&gt;"Ejecución"),"-",""))</f>
        <v/>
      </c>
      <c r="M124" s="65" t="s">
        <v>1148</v>
      </c>
      <c r="N124" s="172">
        <f t="shared" si="6"/>
        <v>1</v>
      </c>
      <c r="O124" s="161" t="s">
        <v>1150</v>
      </c>
      <c r="P124" s="79"/>
    </row>
    <row r="125" spans="1:16" s="7" customFormat="1" ht="24.75" customHeight="1" outlineLevel="1" x14ac:dyDescent="0.25">
      <c r="A125" s="143">
        <v>12</v>
      </c>
      <c r="B125" s="160" t="s">
        <v>2664</v>
      </c>
      <c r="C125" s="162" t="s">
        <v>31</v>
      </c>
      <c r="D125" s="63" t="s">
        <v>2685</v>
      </c>
      <c r="E125" s="144">
        <v>43886</v>
      </c>
      <c r="F125" s="144">
        <v>44195</v>
      </c>
      <c r="G125" s="159">
        <f t="shared" si="5"/>
        <v>10.3</v>
      </c>
      <c r="H125" s="64" t="s">
        <v>2684</v>
      </c>
      <c r="I125" s="63" t="s">
        <v>1157</v>
      </c>
      <c r="J125" s="63" t="s">
        <v>854</v>
      </c>
      <c r="K125" s="68"/>
      <c r="L125" s="100" t="str">
        <f>+IF(AND(K125&gt;0,O125="Ejecución"),(K125/877802)*Tabla28[[#This Row],[% participación]],IF(AND(K125&gt;0,O125&lt;&gt;"Ejecución"),"-",""))</f>
        <v/>
      </c>
      <c r="M125" s="65" t="s">
        <v>1148</v>
      </c>
      <c r="N125" s="172">
        <f t="shared" si="6"/>
        <v>1</v>
      </c>
      <c r="O125" s="161" t="s">
        <v>1150</v>
      </c>
      <c r="P125" s="79"/>
    </row>
    <row r="126" spans="1:16" s="7" customFormat="1" ht="24.75" customHeight="1" outlineLevel="1" x14ac:dyDescent="0.25">
      <c r="A126" s="143">
        <v>13</v>
      </c>
      <c r="B126" s="160" t="s">
        <v>2664</v>
      </c>
      <c r="C126" s="162" t="s">
        <v>31</v>
      </c>
      <c r="D126" s="63" t="s">
        <v>2685</v>
      </c>
      <c r="E126" s="144">
        <v>43886</v>
      </c>
      <c r="F126" s="144">
        <v>44195</v>
      </c>
      <c r="G126" s="159">
        <f t="shared" si="5"/>
        <v>10.3</v>
      </c>
      <c r="H126" s="64" t="s">
        <v>2684</v>
      </c>
      <c r="I126" s="63" t="s">
        <v>1157</v>
      </c>
      <c r="J126" s="63" t="s">
        <v>858</v>
      </c>
      <c r="K126" s="68"/>
      <c r="L126" s="100" t="str">
        <f>+IF(AND(K126&gt;0,O126="Ejecución"),(K126/877802)*Tabla28[[#This Row],[% participación]],IF(AND(K126&gt;0,O126&lt;&gt;"Ejecución"),"-",""))</f>
        <v/>
      </c>
      <c r="M126" s="65" t="s">
        <v>1148</v>
      </c>
      <c r="N126" s="172">
        <f t="shared" si="6"/>
        <v>1</v>
      </c>
      <c r="O126" s="161" t="s">
        <v>1150</v>
      </c>
      <c r="P126" s="79"/>
    </row>
    <row r="127" spans="1:16" s="7" customFormat="1" ht="24.75" customHeight="1" outlineLevel="1" x14ac:dyDescent="0.25">
      <c r="A127" s="143">
        <v>14</v>
      </c>
      <c r="B127" s="160" t="s">
        <v>2664</v>
      </c>
      <c r="C127" s="162" t="s">
        <v>31</v>
      </c>
      <c r="D127" s="63" t="s">
        <v>2686</v>
      </c>
      <c r="E127" s="144">
        <v>43877</v>
      </c>
      <c r="F127" s="144">
        <v>44195</v>
      </c>
      <c r="G127" s="159">
        <f t="shared" si="5"/>
        <v>10.6</v>
      </c>
      <c r="H127" s="121" t="s">
        <v>2688</v>
      </c>
      <c r="I127" s="63" t="s">
        <v>255</v>
      </c>
      <c r="J127" s="63" t="s">
        <v>270</v>
      </c>
      <c r="K127" s="68">
        <v>1488489746</v>
      </c>
      <c r="L127" s="100">
        <f>+IF(AND(K127&gt;0,O127="Ejecución"),(K127/877802)*Tabla28[[#This Row],[% participación]],IF(AND(K127&gt;0,O127&lt;&gt;"Ejecución"),"-",""))</f>
        <v>1695.7010191364341</v>
      </c>
      <c r="M127" s="65" t="s">
        <v>1148</v>
      </c>
      <c r="N127" s="172">
        <f t="shared" si="6"/>
        <v>1</v>
      </c>
      <c r="O127" s="161" t="s">
        <v>1150</v>
      </c>
      <c r="P127" s="79"/>
    </row>
    <row r="128" spans="1:16" s="7" customFormat="1" ht="24.75" customHeight="1" outlineLevel="1" x14ac:dyDescent="0.25">
      <c r="A128" s="143">
        <v>15</v>
      </c>
      <c r="B128" s="160" t="s">
        <v>2664</v>
      </c>
      <c r="C128" s="162" t="s">
        <v>31</v>
      </c>
      <c r="D128" s="63" t="s">
        <v>2687</v>
      </c>
      <c r="E128" s="144">
        <v>43877</v>
      </c>
      <c r="F128" s="144">
        <v>44195</v>
      </c>
      <c r="G128" s="159">
        <f t="shared" si="5"/>
        <v>10.6</v>
      </c>
      <c r="H128" s="121" t="s">
        <v>2688</v>
      </c>
      <c r="I128" s="63" t="s">
        <v>255</v>
      </c>
      <c r="J128" s="63" t="s">
        <v>311</v>
      </c>
      <c r="K128" s="68"/>
      <c r="L128" s="100" t="str">
        <f>+IF(AND(K128&gt;0,O128="Ejecución"),(K128/877802)*Tabla28[[#This Row],[% participación]],IF(AND(K128&gt;0,O128&lt;&gt;"Ejecución"),"-",""))</f>
        <v/>
      </c>
      <c r="M128" s="65" t="s">
        <v>1148</v>
      </c>
      <c r="N128" s="172">
        <f t="shared" si="6"/>
        <v>1</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8824065.9000000004</v>
      </c>
      <c r="F185" s="92"/>
      <c r="G185" s="93"/>
      <c r="H185" s="88"/>
      <c r="I185" s="90" t="s">
        <v>2627</v>
      </c>
      <c r="J185" s="165">
        <f>+SUM(M179:M183)</f>
        <v>0.02</v>
      </c>
      <c r="K185" s="201" t="s">
        <v>2628</v>
      </c>
      <c r="L185" s="201"/>
      <c r="M185" s="94">
        <f>+J185*(SUM(K20:K35))</f>
        <v>5882710.6000000006</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41968</v>
      </c>
      <c r="D193" s="5"/>
      <c r="E193" s="125">
        <v>4536</v>
      </c>
      <c r="F193" s="5"/>
      <c r="G193" s="5"/>
      <c r="H193" s="146" t="s">
        <v>2676</v>
      </c>
      <c r="J193" s="5"/>
      <c r="K193" s="126">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2708</v>
      </c>
      <c r="J211" s="27" t="s">
        <v>2622</v>
      </c>
      <c r="K211" s="147" t="s">
        <v>2707</v>
      </c>
      <c r="L211" s="21"/>
      <c r="M211" s="21"/>
      <c r="N211" s="21"/>
      <c r="O211" s="8"/>
    </row>
    <row r="212" spans="1:15" x14ac:dyDescent="0.25">
      <c r="A212" s="9"/>
      <c r="B212" s="27" t="s">
        <v>2619</v>
      </c>
      <c r="C212" s="146" t="s">
        <v>2676</v>
      </c>
      <c r="D212" s="21"/>
      <c r="G212" s="27" t="s">
        <v>2621</v>
      </c>
      <c r="H212" s="147" t="s">
        <v>2678</v>
      </c>
      <c r="J212" s="27" t="s">
        <v>2623</v>
      </c>
      <c r="K212" s="146" t="s">
        <v>2677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rowBreaks count="2" manualBreakCount="2">
    <brk id="107" max="16383" man="1"/>
    <brk id="186" max="14" man="1"/>
  </rowBreaks>
  <colBreaks count="1" manualBreakCount="1">
    <brk id="15" max="1048575" man="1"/>
  </colBreaks>
  <ignoredErrors>
    <ignoredError sqref="B106:B107 D129:D160 M129:M160 G114:G121 L106:L107 G129:J160 G48:G90 G122 G123 G124 G125 G126 G127 G128" listDataValidation="1"/>
  </ignoredErrors>
  <drawing r:id="rId1"/>
  <tableParts count="3">
    <tablePart r:id="rId3"/>
    <tablePart r:id="rId4"/>
    <tablePart r:id="rId5"/>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0.8554687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WIN10</cp:lastModifiedBy>
  <cp:lastPrinted>2020-12-29T21:50:35Z</cp:lastPrinted>
  <dcterms:created xsi:type="dcterms:W3CDTF">2020-10-14T21:57:42Z</dcterms:created>
  <dcterms:modified xsi:type="dcterms:W3CDTF">2020-12-29T23:25:47Z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