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E5F2609F-6036-42C4-B756-F5498D3B50D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<sst xmlns="http://schemas.openxmlformats.org/spreadsheetml/2006/main" count="3092" uniqueCount="2696">
  <si>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</si>
  <si>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</si>
  <si>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</si>
  <si>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</si>
  <si>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</si>
  <si>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</si>
  <si>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</si>
  <si>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</si>
  <si>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</si>
  <si>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</si>
  <si>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</si>
  <si>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</si>
  <si>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</si>
  <si>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</si>
  <si>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</si>
  <si>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</si>
  <si>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</si>
  <si>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</si>
  <si>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</si>
  <si>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</si>
  <si>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</si>
  <si>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</si>
  <si>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</si>
  <si>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</si>
  <si>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</si>
  <si>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</si>
  <si>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</si>
  <si>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</si>
  <si>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</si>
  <si>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</si>
  <si>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</si>
  <si>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</si>
  <si>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</si>
  <si>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</si>
  <si>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</si>
  <si>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</si>
  <si>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</si>
  <si>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</si>
  <si>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</si>
  <si>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</si>
  <si>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</si>
  <si>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</si>
  <si>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</si>
  <si>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</si>
  <si>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</si>
  <si>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</si>
  <si>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</si>
  <si>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</si>
  <si>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</si>
  <si>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</si>
  <si>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</si>
  <si>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</si>
  <si>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</si>
  <si>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</si>
  <si>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</si>
  <si>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</si>
  <si>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</si>
  <si>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</si>
  <si>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</si>
  <si>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</si>
  <si>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</si>
  <si>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</si>
  <si>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</si>
  <si>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</si>
  <si>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</si>
  <si>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</si>
  <si>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</si>
  <si>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</si>
  <si>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</si>
  <si>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</si>
  <si>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</si>
  <si>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</si>
  <si>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</si>
  <si>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</si>
  <si>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</si>
  <si>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</si>
  <si>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</si>
  <si>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</si>
  <si>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</si>
  <si>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</si>
  <si>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</si>
  <si>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</si>
  <si>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</si>
  <si>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</si>
  <si>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</si>
  <si>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</si>
  <si>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</si>
  <si>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</si>
  <si>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</si>
  <si>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</si>
  <si>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</si>
  <si>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</si>
  <si>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</si>
  <si>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</si>
  <si>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</si>
  <si>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</si>
  <si>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</si>
  <si>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</si>
  <si>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</si>
  <si>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</si>
  <si>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</si>
  <si>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</si>
  <si>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</si>
  <si>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</si>
  <si>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</si>
  <si>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</si>
  <si>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</si>
  <si>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</si>
  <si>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</si>
  <si>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</si>
  <si>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</si>
  <si>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</si>
  <si>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</si>
  <si>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</si>
  <si>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</si>
  <si>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</si>
  <si>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</si>
  <si>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</si>
  <si>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</si>
  <si>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</si>
  <si>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</si>
  <si>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</si>
  <si>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</si>
  <si>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</si>
  <si>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</si>
  <si>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</si>
  <si>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</si>
  <si>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</si>
  <si>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</si>
  <si>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</si>
  <si>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</si>
  <si>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</si>
  <si>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</si>
  <si>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</si>
  <si>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</si>
  <si>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</si>
  <si>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</si>
  <si>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</si>
  <si>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</si>
  <si>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</si>
  <si>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</si>
  <si>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</si>
  <si>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</si>
  <si>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</si>
  <si>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</si>
  <si>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</si>
  <si>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</si>
  <si>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</si>
  <si>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</si>
  <si>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</si>
  <si>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</si>
  <si>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</si>
  <si>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</si>
  <si>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</si>
  <si>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</si>
  <si>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</si>
  <si>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</si>
  <si>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</si>
  <si>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</si>
  <si>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</si>
  <si>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</si>
  <si>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</si>
  <si>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</si>
  <si>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</si>
  <si>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</si>
  <si>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</si>
  <si>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</si>
  <si>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</si>
  <si>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</si>
  <si>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</si>
  <si>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</si>
  <si>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</si>
  <si>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</si>
  <si>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</si>
  <si>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</si>
  <si>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</si>
  <si>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</si>
  <si>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</si>
  <si>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</si>
  <si>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</si>
  <si>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</si>
  <si>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</si>
  <si>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</si>
  <si>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</si>
  <si>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</si>
  <si>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</si>
  <si>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</si>
  <si>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</si>
  <si>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</si>
  <si>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</si>
  <si>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</si>
  <si>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</si>
  <si>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</si>
  <si>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</si>
  <si>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</si>
  <si>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</si>
  <si>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</si>
  <si>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</si>
  <si>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</si>
  <si>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</si>
  <si>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</si>
  <si>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</si>
  <si>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</si>
  <si>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</si>
  <si>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</si>
  <si>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</si>
  <si>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</si>
  <si>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</si>
  <si>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</si>
  <si>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</si>
  <si>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</si>
  <si>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</si>
  <si>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</si>
  <si>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</si>
  <si>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</si>
  <si>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</si>
  <si>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</si>
  <si>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</si>
  <si>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</si>
  <si>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</si>
  <si>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</si>
  <si>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</si>
  <si>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</si>
  <si>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</si>
  <si>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</si>
  <si>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</si>
  <si>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</si>
  <si>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</si>
  <si>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</si>
  <si>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</si>
  <si>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</si>
  <si>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</si>
  <si>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</si>
  <si>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</si>
  <si>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</si>
  <si>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</si>
  <si>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</si>
  <si>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</si>
  <si>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</si>
  <si>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</si>
  <si>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</si>
  <si>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</si>
  <si>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</si>
  <si>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</si>
  <si>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</si>
  <si>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</si>
  <si>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</si>
  <si>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</si>
  <si>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</si>
  <si>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</si>
  <si>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</si>
  <si>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</si>
  <si>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</si>
  <si>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</si>
  <si>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</si>
  <si>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</si>
  <si>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</si>
  <si>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</si>
  <si>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</si>
  <si>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</si>
  <si>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</si>
  <si>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</si>
  <si>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</si>
  <si>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</si>
  <si>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</si>
  <si>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</si>
  <si>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</si>
  <si>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</si>
  <si>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</si>
  <si>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</si>
  <si>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</si>
  <si>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</si>
  <si>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</si>
  <si>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</si>
  <si>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</si>
  <si>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</si>
  <si>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</si>
  <si>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</si>
  <si>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</si>
  <si>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</si>
  <si>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</si>
  <si>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</si>
  <si>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</si>
  <si>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</si>
  <si>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</si>
  <si>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</si>
  <si>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</si>
  <si>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</si>
  <si>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</si>
  <si>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</si>
  <si>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</si>
  <si>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</si>
  <si>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</si>
  <si>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</si>
  <si>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</si>
  <si>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</si>
  <si>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</si>
  <si>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</si>
  <si>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</si>
  <si>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</si>
  <si>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</si>
  <si>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</si>
  <si>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</si>
  <si>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</si>
  <si>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</si>
  <si>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</si>
  <si>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</si>
  <si>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</si>
  <si>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</si>
  <si>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</si>
  <si>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</si>
  <si>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</si>
  <si>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</si>
  <si>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</si>
  <si>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</si>
  <si>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</si>
  <si>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</si>
  <si>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</si>
  <si>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</si>
  <si>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</si>
  <si>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</si>
  <si>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</si>
  <si>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</si>
  <si>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</si>
  <si>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</si>
  <si>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</si>
  <si>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</si>
  <si>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</si>
  <si>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</si>
  <si>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</si>
  <si>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</si>
  <si>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</si>
  <si>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</si>
  <si>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</si>
  <si>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</si>
  <si>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</si>
  <si>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</si>
  <si>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</si>
  <si>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</si>
  <si>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</si>
  <si>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</si>
  <si>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</si>
  <si>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</si>
  <si>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</si>
  <si>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</si>
  <si>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</si>
  <si>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</si>
  <si>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</si>
  <si>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</si>
  <si>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</si>
  <si>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</si>
  <si>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</si>
  <si>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</si>
  <si>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</si>
  <si>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</si>
  <si>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</si>
  <si>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</si>
  <si>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</si>
  <si>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</si>
  <si>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</si>
  <si>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</si>
  <si>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</si>
  <si>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</si>
  <si>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</si>
  <si>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</si>
  <si>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</si>
  <si>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</si>
  <si>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</si>
  <si>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</si>
  <si>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</si>
  <si>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</si>
  <si>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</si>
  <si>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</si>
  <si>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</si>
  <si>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</si>
  <si>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</si>
  <si>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</si>
  <si>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</si>
  <si>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</si>
  <si>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</si>
  <si>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</si>
  <si>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</si>
  <si>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</si>
  <si>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</si>
  <si>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</si>
  <si>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</si>
  <si>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</si>
  <si>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</si>
  <si>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</si>
  <si>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</si>
  <si>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</si>
  <si>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</si>
  <si>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</si>
  <si>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</si>
  <si>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</si>
  <si>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</si>
  <si>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</si>
  <si>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</si>
  <si>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</si>
  <si>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</si>
  <si>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</si>
  <si>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</si>
  <si>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</si>
  <si>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</si>
  <si>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</si>
  <si>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</si>
  <si>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</si>
  <si>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</si>
  <si>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</si>
  <si>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</si>
  <si>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</si>
  <si>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</si>
  <si>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</si>
  <si>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</si>
  <si>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</si>
  <si>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</si>
  <si>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</si>
  <si>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</si>
  <si>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</si>
  <si>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</si>
  <si>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</si>
  <si>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</si>
  <si>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</si>
  <si>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</si>
  <si>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</si>
  <si>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</si>
  <si>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</si>
  <si>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</si>
  <si>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</si>
  <si>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</si>
  <si>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</si>
  <si>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</si>
  <si>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</si>
  <si>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</si>
  <si>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</si>
  <si>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</si>
  <si>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</si>
  <si>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</si>
  <si>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</si>
  <si>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</si>
  <si>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</si>
  <si>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</si>
  <si>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</si>
  <si>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</si>
  <si>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</si>
  <si>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</si>
  <si>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</si>
  <si>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</si>
  <si>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</si>
  <si>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</si>
  <si>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</si>
  <si>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</si>
  <si>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</si>
  <si>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</si>
  <si>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</si>
  <si>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</si>
  <si>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</si>
  <si>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</si>
  <si>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</si>
  <si>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</si>
  <si>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</si>
  <si>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</si>
  <si>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</si>
  <si>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</si>
  <si>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</si>
  <si>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</si>
  <si>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</si>
  <si>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</si>
  <si>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</si>
  <si>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</si>
  <si>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</si>
  <si>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</si>
  <si>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</si>
  <si>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</si>
  <si>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</si>
  <si>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</si>
  <si>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</si>
  <si>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</si>
  <si>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</si>
  <si>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</si>
  <si>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</si>
  <si>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</si>
  <si>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</si>
  <si>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</si>
  <si>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</si>
  <si>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</si>
  <si>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</si>
  <si>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</si>
  <si>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</si>
  <si>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</si>
  <si>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</si>
  <si>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</si>
  <si>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</si>
  <si>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</si>
  <si>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</si>
  <si>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</si>
  <si>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</si>
  <si>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</si>
  <si>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</si>
  <si>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</si>
  <si>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</si>
  <si>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</si>
  <si>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</si>
  <si>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</si>
  <si>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</si>
  <si>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</si>
  <si>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</si>
  <si>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</si>
  <si>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</si>
  <si>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</si>
  <si>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</si>
  <si>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</si>
  <si>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</si>
  <si>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</si>
  <si>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</si>
  <si>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</si>
  <si>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</si>
  <si>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</si>
  <si>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</si>
  <si>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</si>
  <si>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</si>
  <si>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</si>
  <si>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</si>
  <si>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</si>
  <si>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</si>
  <si>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</si>
  <si>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</si>
  <si>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</si>
  <si>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</si>
  <si>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</si>
  <si>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</si>
  <si>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</si>
  <si>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</si>
  <si>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</si>
  <si>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</si>
  <si>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</si>
  <si>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</si>
  <si>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</si>
  <si>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</si>
  <si>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</si>
  <si>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</si>
  <si>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</si>
  <si>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</si>
  <si>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</si>
  <si>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</si>
  <si>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</si>
  <si>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</si>
  <si>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</si>
  <si>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</si>
  <si>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</si>
  <si>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</si>
  <si>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</si>
  <si>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</si>
  <si>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</si>
  <si>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</si>
  <si>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</si>
  <si>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</si>
  <si>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</si>
  <si>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</si>
  <si>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</si>
  <si>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</si>
  <si>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</si>
  <si>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</si>
  <si>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</si>
  <si>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</si>
  <si>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</si>
  <si>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</si>
  <si>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</si>
  <si>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</si>
  <si>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</si>
  <si>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</si>
  <si>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</si>
  <si>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</si>
  <si>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</si>
  <si>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</si>
  <si>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</si>
  <si>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</si>
  <si>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</si>
  <si>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</si>
  <si>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</si>
  <si>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</si>
  <si>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</si>
  <si>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</si>
  <si>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</si>
  <si>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</si>
  <si>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</si>
  <si>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</si>
  <si>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</si>
  <si>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</si>
  <si>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</si>
  <si>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</si>
  <si>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</si>
  <si>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</si>
  <si>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</si>
  <si>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</si>
  <si>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</si>
  <si>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</si>
  <si>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</si>
  <si>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</si>
  <si>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</si>
  <si>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</si>
  <si>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</si>
  <si>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</si>
  <si>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</si>
  <si>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</si>
  <si>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</si>
  <si>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</si>
  <si>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</si>
  <si>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</si>
  <si>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</si>
  <si>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</si>
  <si>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</si>
  <si>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</si>
  <si>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</si>
  <si>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</si>
  <si>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</si>
  <si>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</si>
  <si>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</si>
  <si>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</si>
  <si>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</si>
  <si>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</si>
  <si>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</si>
  <si>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</si>
  <si>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</si>
  <si>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</si>
  <si>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</si>
  <si>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</si>
  <si>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</si>
  <si>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</si>
  <si>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</si>
  <si>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</si>
  <si>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</si>
  <si>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</si>
  <si>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</si>
  <si>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</si>
  <si>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</si>
  <si>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</si>
  <si>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</si>
  <si>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</si>
  <si>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</si>
  <si>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</si>
  <si>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</si>
  <si>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</si>
  <si>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</si>
  <si>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</si>
  <si>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</si>
  <si>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</si>
  <si>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</si>
  <si>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</si>
  <si>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</si>
  <si>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</si>
  <si>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</si>
  <si>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</si>
  <si>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</si>
  <si>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</si>
  <si>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</si>
  <si>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</si>
  <si>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</si>
  <si>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</si>
  <si>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</si>
  <si>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</si>
  <si>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</si>
  <si>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</si>
  <si>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</si>
  <si>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</si>
  <si>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</si>
  <si>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</si>
  <si>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</si>
  <si>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</si>
  <si>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</si>
  <si>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</si>
  <si>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</si>
  <si>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</si>
  <si>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</si>
  <si>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</si>
  <si>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</si>
  <si>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</si>
  <si>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</si>
  <si>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</si>
  <si>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</si>
  <si>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</si>
  <si>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</si>
  <si>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</si>
  <si>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</si>
  <si>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</si>
  <si>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</si>
  <si>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</si>
  <si>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</si>
  <si>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</si>
  <si>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</si>
  <si>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</si>
  <si>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</si>
  <si>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</si>
  <si>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</si>
  <si>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</si>
  <si>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</si>
  <si>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</si>
  <si>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</si>
  <si>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</si>
  <si>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</si>
  <si>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</si>
  <si>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</si>
  <si>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</si>
  <si>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</si>
  <si>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</si>
  <si>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</si>
  <si>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</si>
  <si>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</si>
  <si>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</si>
  <si>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</si>
  <si>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</si>
  <si>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</si>
  <si>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</si>
  <si>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</si>
  <si>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</si>
  <si>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</si>
  <si>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</si>
  <si>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</si>
  <si>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</si>
  <si>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</si>
  <si>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</si>
  <si>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</si>
  <si>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</si>
  <si>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</si>
  <si>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</si>
  <si>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</si>
  <si>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</si>
  <si>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</si>
  <si>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</si>
  <si>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</si>
  <si>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</si>
  <si>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</si>
  <si>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</si>
  <si>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</si>
  <si>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</si>
  <si>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</si>
  <si>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</si>
  <si>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</si>
  <si>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</si>
  <si>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</si>
  <si>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</si>
  <si>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</si>
  <si>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</si>
  <si>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</si>
  <si>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</si>
  <si>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</si>
  <si>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</si>
  <si>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</si>
  <si>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</si>
  <si>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</si>
  <si>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</si>
  <si>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</si>
  <si>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</si>
  <si>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</si>
  <si>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</si>
  <si>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</si>
  <si>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</si>
  <si>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</si>
  <si>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</si>
  <si>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</si>
  <si>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</si>
  <si>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</si>
  <si>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</si>
  <si>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</si>
  <si>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</si>
  <si>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</si>
  <si>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</si>
  <si>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</si>
  <si>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</si>
  <si>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</si>
  <si>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</si>
  <si>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</si>
  <si>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</si>
  <si>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</si>
  <si>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</si>
  <si>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</si>
  <si>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</si>
  <si>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</si>
  <si>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</si>
  <si>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</si>
  <si>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</si>
  <si>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</si>
  <si>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</si>
  <si>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</si>
  <si>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</si>
  <si>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</si>
  <si>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</si>
  <si>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</si>
  <si>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</si>
  <si>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</si>
  <si>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</si>
  <si>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</si>
  <si>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</si>
  <si>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</si>
  <si>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</si>
  <si>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</si>
  <si>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</si>
  <si>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</si>
  <si>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</si>
  <si>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</si>
  <si>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</si>
  <si>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</si>
  <si>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</si>
  <si>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</si>
  <si>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</si>
  <si>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</si>
  <si>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</si>
  <si>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</si>
  <si>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</si>
  <si>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</si>
  <si>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</si>
  <si>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</si>
  <si>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</si>
  <si>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</si>
  <si>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</si>
  <si>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</si>
  <si>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</si>
  <si>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</si>
  <si>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</si>
  <si>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</si>
  <si>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</si>
  <si>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</si>
  <si>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</si>
  <si>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</si>
  <si>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</si>
  <si>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</si>
  <si>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</si>
  <si>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</si>
  <si>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</si>
  <si>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</si>
  <si>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</si>
  <si>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</si>
  <si>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</si>
  <si>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</si>
  <si>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</si>
  <si>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</si>
  <si>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</si>
  <si>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</si>
  <si>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</si>
  <si>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</si>
  <si>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</si>
  <si>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</si>
  <si>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</si>
  <si>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</si>
  <si>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</si>
  <si>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</si>
  <si>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</si>
  <si>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</si>
  <si>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</si>
  <si>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</si>
  <si>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</si>
  <si>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</si>
  <si>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</si>
  <si>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</si>
  <si>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</si>
  <si>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</si>
  <si>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</si>
  <si>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</si>
  <si>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</si>
  <si>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</si>
  <si>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</si>
  <si>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</si>
  <si>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</si>
  <si>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</si>
  <si>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</si>
  <si>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</si>
  <si>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</si>
  <si>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</si>
  <si>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</si>
  <si>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</si>
  <si>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</si>
  <si>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</si>
  <si>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</si>
  <si>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</si>
  <si>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</si>
  <si>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</si>
  <si>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</si>
  <si>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</si>
  <si>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</si>
  <si>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</si>
  <si>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</si>
  <si>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</si>
  <si>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</si>
  <si>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</si>
  <si>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</si>
  <si>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</si>
  <si>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</si>
  <si>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</si>
  <si>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</si>
  <si>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</si>
  <si>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</si>
  <si>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</si>
  <si>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</si>
  <si>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</si>
  <si>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</si>
  <si>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</si>
  <si>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</si>
  <si>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</si>
  <si>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</si>
  <si>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</si>
  <si>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</si>
  <si>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</si>
  <si>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</si>
  <si>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</si>
  <si>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</si>
  <si>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</si>
  <si>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</si>
  <si>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</si>
  <si>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</si>
  <si>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</si>
  <si>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</si>
  <si>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</si>
  <si>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</si>
  <si>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</si>
  <si>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</si>
  <si>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</si>
  <si>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</si>
  <si>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</si>
  <si>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</si>
  <si>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</si>
  <si>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</si>
  <si>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</si>
  <si>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</si>
  <si>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</si>
  <si>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</si>
  <si>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</si>
  <si>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</si>
  <si>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</si>
  <si>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</si>
  <si>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</si>
  <si>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</si>
  <si>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</si>
  <si>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</si>
  <si>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</si>
  <si>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</si>
  <si>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</si>
  <si>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</si>
  <si>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</si>
  <si>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</si>
  <si>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</si>
  <si>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</si>
  <si>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</si>
  <si>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</si>
  <si>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</si>
  <si>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</si>
  <si>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</si>
  <si>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</si>
  <si>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</si>
  <si>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</si>
  <si>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</si>
  <si>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</si>
  <si>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</si>
  <si>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</si>
  <si>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</si>
  <si>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</si>
  <si>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</si>
  <si>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</si>
  <si>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</si>
  <si>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</si>
  <si>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</si>
  <si>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</si>
  <si>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</si>
  <si>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</si>
  <si>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</si>
  <si>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</si>
  <si>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</si>
  <si>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</si>
  <si>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</si>
  <si>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</si>
  <si>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</si>
  <si>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</si>
  <si>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</si>
  <si>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</si>
  <si>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</si>
  <si>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</si>
  <si>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</si>
  <si>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</si>
  <si>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</si>
  <si>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</si>
  <si>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</si>
  <si>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</si>
  <si>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</si>
  <si>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</si>
  <si>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</si>
  <si>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</si>
  <si>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</si>
  <si>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</si>
  <si>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</si>
  <si>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</si>
  <si>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</si>
  <si>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</si>
  <si>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</si>
  <si>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</si>
  <si>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</si>
  <si>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</si>
  <si>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</si>
  <si>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</si>
  <si>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</si>
  <si>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</si>
  <si>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</si>
  <si>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</si>
  <si>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</si>
  <si>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</si>
  <si>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</si>
  <si>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</si>
  <si>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</si>
  <si>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</si>
  <si>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</si>
  <si>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</si>
  <si>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</si>
  <si>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</si>
  <si>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</si>
  <si>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</si>
  <si>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</si>
  <si>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</si>
  <si>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</si>
  <si>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</si>
  <si>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</si>
  <si>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</si>
  <si>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</si>
  <si>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</si>
  <si>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</si>
  <si>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</si>
  <si>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</si>
  <si>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</si>
  <si>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</si>
  <si>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</si>
  <si>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</si>
  <si>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</si>
  <si>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</si>
  <si>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</si>
  <si>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</si>
  <si>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</si>
  <si>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</si>
  <si>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</si>
  <si>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</si>
  <si>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</si>
  <si>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</si>
  <si>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</si>
  <si>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</si>
  <si>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</si>
  <si>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</si>
  <si>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</si>
  <si>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</si>
  <si>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</si>
  <si>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</si>
  <si>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</si>
  <si>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</si>
  <si>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</si>
  <si>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</si>
  <si>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</si>
  <si>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</si>
  <si>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</si>
  <si>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</si>
  <si>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</si>
  <si>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</si>
  <si>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</si>
  <si>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</si>
  <si>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</si>
  <si>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</si>
  <si>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</si>
  <si>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</si>
  <si>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</si>
  <si>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</si>
  <si>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</si>
  <si>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</si>
  <si>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</si>
  <si>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</si>
  <si>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</si>
  <si>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</si>
  <si>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</si>
  <si>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</si>
  <si>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</si>
  <si>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</si>
  <si>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</si>
  <si>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</si>
  <si>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</si>
  <si>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</si>
  <si>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</si>
  <si>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</si>
  <si>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</si>
  <si>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</si>
  <si>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</si>
  <si>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</si>
  <si>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</si>
  <si>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</si>
  <si>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</si>
  <si>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</si>
  <si>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</si>
  <si>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</si>
  <si>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</si>
  <si>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</si>
  <si>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</si>
  <si>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</si>
  <si>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</si>
  <si>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</si>
  <si>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</si>
  <si>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</si>
  <si>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</si>
  <si>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</si>
  <si>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</si>
  <si>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</si>
  <si>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</si>
  <si>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</si>
  <si>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</si>
  <si>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</si>
  <si>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</si>
  <si>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</si>
  <si>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</si>
  <si>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</si>
  <si>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</si>
  <si>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</si>
  <si>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</si>
  <si>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</si>
  <si>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</si>
  <si>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</si>
  <si>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</si>
  <si>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</si>
  <si>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</si>
  <si>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</si>
  <si>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</si>
  <si>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</si>
  <si>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</si>
  <si>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</si>
  <si>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</si>
  <si>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</si>
  <si>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</si>
  <si>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</si>
  <si>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</si>
  <si>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</si>
  <si>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</si>
  <si>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</si>
  <si>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</si>
  <si>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</si>
  <si>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</si>
  <si>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</si>
  <si>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</si>
  <si>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</si>
  <si>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</si>
  <si>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</si>
  <si>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</si>
  <si>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</si>
  <si>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</si>
  <si>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</si>
  <si>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</si>
  <si>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</si>
  <si>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</si>
  <si>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</si>
  <si>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</si>
  <si>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</si>
  <si>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</si>
  <si>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</si>
  <si>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</si>
  <si>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</si>
  <si>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</si>
  <si>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</si>
  <si>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</si>
  <si>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</si>
  <si>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</si>
  <si>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</si>
  <si>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</si>
  <si>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</si>
  <si>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</si>
  <si>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</si>
  <si>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</si>
  <si>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</si>
  <si>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</si>
  <si>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</si>
  <si>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</si>
  <si>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</si>
  <si>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</si>
  <si>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</si>
  <si>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</si>
  <si>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</si>
  <si>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</si>
  <si>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</si>
  <si>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</si>
  <si>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</si>
  <si>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</si>
  <si>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</si>
  <si>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</si>
  <si>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</si>
  <si>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</si>
  <si>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</si>
  <si>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</si>
  <si>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</si>
  <si>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</si>
  <si>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</si>
  <si>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</si>
  <si>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</si>
  <si>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</si>
  <si>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</si>
  <si>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</si>
  <si>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</si>
  <si>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</si>
  <si>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</si>
  <si>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</si>
  <si>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</si>
  <si>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</si>
  <si>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</si>
  <si>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</si>
  <si>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</si>
  <si>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</si>
  <si>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</si>
  <si>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</si>
  <si>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</si>
  <si>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</si>
  <si>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</si>
  <si>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</si>
  <si>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</si>
  <si>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</si>
  <si>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</si>
  <si>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</si>
  <si>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</si>
  <si>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</si>
  <si>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</si>
  <si>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</si>
  <si>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</si>
  <si>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</si>
  <si>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</si>
  <si>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</si>
  <si>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</si>
  <si>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</si>
  <si>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</si>
  <si>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</si>
  <si>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</si>
  <si>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</si>
  <si>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</si>
  <si>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</si>
  <si>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</si>
  <si>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</si>
  <si>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</si>
  <si>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</si>
  <si>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</si>
  <si>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</si>
  <si>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</si>
  <si>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</si>
  <si>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</si>
  <si>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</si>
  <si>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</si>
  <si>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</si>
  <si>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</si>
  <si>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</si>
  <si>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</si>
  <si>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</si>
  <si>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</si>
  <si>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</si>
  <si>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</si>
  <si>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</si>
  <si>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</si>
  <si>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</si>
  <si>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</si>
  <si>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</si>
  <si>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</si>
  <si>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</si>
  <si>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</si>
  <si>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</si>
  <si>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</si>
  <si>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</si>
  <si>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</si>
  <si>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</si>
  <si>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</si>
  <si>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</si>
  <si>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</si>
  <si>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</si>
  <si>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</si>
  <si>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</si>
  <si>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</si>
  <si>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</si>
  <si>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</si>
  <si>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</si>
  <si>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</si>
  <si>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</si>
  <si>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</si>
  <si>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</si>
  <si>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</si>
  <si>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</si>
  <si>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</si>
  <si>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</si>
  <si>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</si>
  <si>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</si>
  <si>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</si>
  <si>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</si>
  <si>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</si>
  <si>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</si>
  <si>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</si>
  <si>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</si>
  <si>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</si>
  <si>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</si>
  <si>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</si>
  <si>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</si>
  <si>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</si>
  <si>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</si>
  <si>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</si>
  <si>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</si>
  <si>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</si>
  <si>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</si>
  <si>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</si>
  <si>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</si>
  <si>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</si>
  <si>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</si>
  <si>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</si>
  <si>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</si>
  <si>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</si>
  <si>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</si>
  <si>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</si>
  <si>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</si>
  <si>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</si>
  <si>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</si>
  <si>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</si>
  <si>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</si>
  <si>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</si>
  <si>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</si>
  <si>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</si>
  <si>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</si>
  <si>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</si>
  <si>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</si>
  <si>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</si>
  <si>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</si>
  <si>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</si>
  <si>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</si>
  <si>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</si>
  <si>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</si>
  <si>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</si>
  <si>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</si>
  <si>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</si>
  <si>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</si>
  <si>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</si>
  <si>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</si>
  <si>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</si>
  <si>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</si>
  <si>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</si>
  <si>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</si>
  <si>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</si>
  <si>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</si>
  <si>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</si>
  <si>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</si>
  <si>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</si>
  <si>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</si>
  <si>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</si>
  <si>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</si>
  <si>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</si>
  <si>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</si>
  <si>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</si>
  <si>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</si>
  <si>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</si>
  <si>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</si>
  <si>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</si>
  <si>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</si>
  <si>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</si>
  <si>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</si>
  <si>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</si>
  <si>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</si>
  <si>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</si>
  <si>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</si>
  <si>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</si>
  <si>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</si>
  <si>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</si>
  <si>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</si>
  <si>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</si>
  <si>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</si>
  <si>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</si>
  <si>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</si>
  <si>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</si>
  <si>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</si>
  <si>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</si>
  <si>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</si>
  <si>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</si>
  <si>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</si>
  <si>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</si>
  <si>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</si>
  <si>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</si>
  <si>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</si>
  <si>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</si>
  <si>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</si>
  <si>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</si>
  <si>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</si>
  <si>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</si>
  <si>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</si>
  <si>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</si>
  <si>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</si>
  <si>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</si>
  <si>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</si>
  <si>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</si>
  <si>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</si>
  <si>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</si>
  <si>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</si>
  <si>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</si>
  <si>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</si>
  <si>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</si>
  <si>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</si>
  <si>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</si>
  <si>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</si>
  <si>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</si>
  <si>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</si>
  <si>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</si>
  <si>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</si>
  <si>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</si>
  <si>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</si>
  <si>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</si>
  <si>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</si>
  <si>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</si>
  <si>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</si>
  <si>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</si>
  <si>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</si>
  <si>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</si>
  <si>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</si>
  <si>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</si>
  <si>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</si>
  <si>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</si>
  <si>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</si>
  <si>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</si>
  <si>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</si>
  <si>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</si>
  <si>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</si>
  <si>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</si>
  <si>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</si>
  <si>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</si>
  <si>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</si>
  <si>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</si>
  <si>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</si>
  <si>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</si>
  <si>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</si>
  <si>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</si>
  <si>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</si>
  <si>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</si>
  <si>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</si>
  <si>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</si>
  <si>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</si>
  <si>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</si>
  <si>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</si>
  <si>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</si>
  <si>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</si>
  <si>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</si>
  <si>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</si>
  <si>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</si>
  <si>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</si>
  <si>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</si>
  <si>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</si>
  <si>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</si>
  <si>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</si>
  <si>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</si>
  <si>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</si>
  <si>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</si>
  <si>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</si>
  <si>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</si>
  <si>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</si>
  <si>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</si>
  <si>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</si>
  <si>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</si>
  <si>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</si>
  <si>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</si>
  <si>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</si>
  <si>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</si>
  <si>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</si>
  <si>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</si>
  <si>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</si>
  <si>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</si>
  <si>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</si>
  <si>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</si>
  <si>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</si>
  <si>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</si>
  <si>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</si>
  <si>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</si>
  <si>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</si>
  <si>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</si>
  <si>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</si>
  <si>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</si>
  <si>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</si>
  <si>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</si>
  <si>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</si>
  <si>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</si>
  <si>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</si>
  <si>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</si>
  <si>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</si>
  <si>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</si>
  <si>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</si>
  <si>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</si>
  <si>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</si>
  <si>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</si>
  <si>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</si>
  <si>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</si>
  <si>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</si>
  <si>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</si>
  <si>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</si>
  <si>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</si>
  <si>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</si>
  <si>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</si>
  <si>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</si>
  <si>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</si>
  <si>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</si>
  <si>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</si>
  <si>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</si>
  <si>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</si>
  <si>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</si>
  <si>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</si>
  <si>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</si>
  <si>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</si>
  <si>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</si>
  <si>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</si>
  <si>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</si>
  <si>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</si>
  <si>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</si>
  <si>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</si>
  <si>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</si>
  <si>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</si>
  <si>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</si>
  <si>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</si>
  <si>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</si>
  <si>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</si>
  <si>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</si>
  <si>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</si>
  <si>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</si>
  <si>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</si>
  <si>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</si>
  <si>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</si>
  <si>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</si>
  <si>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</si>
  <si>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</si>
  <si>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</si>
  <si>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</si>
  <si>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</si>
  <si>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</si>
  <si>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</si>
  <si>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</si>
  <si>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</si>
  <si>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</si>
  <si>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</si>
  <si>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</si>
  <si>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</si>
  <si>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</si>
  <si>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</si>
  <si>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</si>
  <si>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</si>
  <si>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</si>
  <si>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</si>
  <si>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</si>
  <si>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</si>
  <si>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</si>
  <si>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</si>
  <si>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</si>
  <si>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</si>
  <si>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</si>
  <si>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</si>
  <si>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</si>
  <si>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</si>
  <si>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</si>
  <si>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</si>
  <si>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</si>
  <si>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</si>
  <si>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</si>
  <si>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</si>
  <si>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</si>
  <si>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</si>
  <si>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</si>
  <si>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</si>
  <si>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</si>
  <si>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</si>
  <si>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</si>
  <si>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</si>
  <si>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</si>
  <si>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</si>
  <si>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</si>
  <si>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</si>
  <si>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</si>
  <si>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</si>
  <si>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</si>
  <si>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</si>
  <si>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</si>
  <si>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</si>
  <si>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</si>
  <si>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</si>
  <si>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</si>
  <si>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</si>
  <si>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</si>
  <si>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</si>
  <si>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</si>
  <si>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</si>
  <si>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</si>
  <si>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</si>
  <si>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</si>
  <si>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</si>
  <si>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</si>
  <si>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</si>
  <si>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</si>
  <si>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</si>
  <si>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</si>
  <si>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</si>
  <si>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</si>
  <si>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</si>
  <si>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</si>
  <si>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</si>
  <si>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</si>
  <si>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</si>
  <si>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</si>
  <si>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</si>
  <si>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</si>
  <si>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</si>
  <si>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</si>
  <si>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</si>
  <si>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</si>
  <si>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</si>
  <si>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</si>
  <si>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</si>
  <si>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</si>
  <si>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</si>
  <si>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</si>
  <si>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</si>
  <si>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</si>
  <si>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</si>
  <si>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</si>
  <si>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</si>
  <si>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</si>
  <si>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</si>
  <si>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</si>
  <si>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</si>
  <si>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</si>
  <si>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</si>
  <si>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</si>
  <si>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</si>
  <si>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</si>
  <si>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</si>
  <si>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</si>
  <si>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</si>
  <si>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</si>
  <si>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</si>
  <si>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</si>
  <si>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</si>
  <si>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</si>
  <si>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</si>
  <si>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</si>
  <si>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</si>
  <si>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</si>
  <si>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</si>
  <si>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</si>
  <si>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</si>
  <si>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</si>
  <si>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</si>
  <si>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</si>
  <si>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</si>
  <si>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</si>
  <si>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</si>
  <si>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</si>
  <si>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</si>
  <si>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</si>
  <si>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</si>
  <si>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</si>
  <si>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</si>
  <si>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</si>
  <si>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</si>
  <si>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</si>
  <si>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</si>
  <si>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</si>
  <si>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</si>
  <si>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</si>
  <si>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</si>
  <si>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</si>
  <si>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</si>
  <si>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</si>
  <si>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</si>
  <si>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</si>
  <si>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</si>
  <si>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</si>
  <si>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</si>
  <si>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</si>
  <si>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</si>
  <si>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</si>
  <si>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</si>
  <si>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</si>
  <si>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</si>
  <si>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</si>
  <si>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</si>
  <si>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</si>
  <si>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</si>
  <si>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</si>
  <si>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</si>
  <si>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</si>
  <si>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</si>
  <si>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</si>
  <si>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</si>
  <si>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</si>
  <si>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</si>
  <si>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</si>
  <si>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</si>
  <si>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</si>
  <si>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</si>
  <si>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</si>
  <si>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</si>
  <si>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</si>
  <si>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</si>
  <si>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</si>
  <si>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</si>
  <si>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</si>
  <si>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</si>
  <si>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</si>
  <si>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</si>
  <si>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</si>
  <si>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</si>
  <si>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</si>
  <si>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</si>
  <si>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</si>
  <si>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</si>
  <si>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</si>
  <si>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</si>
  <si>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</si>
  <si>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</si>
  <si>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</si>
  <si>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</si>
  <si>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</si>
  <si>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</si>
  <si>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</si>
  <si>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</si>
  <si>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</si>
  <si>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</si>
  <si>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</si>
  <si>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</si>
  <si>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</si>
  <si>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</si>
  <si>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</si>
  <si>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</si>
  <si>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</si>
  <si>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</si>
  <si>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</si>
  <si>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</si>
  <si>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</si>
  <si>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</si>
  <si>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</si>
  <si>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</si>
  <si>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</si>
  <si>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</si>
  <si>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</si>
  <si>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</si>
  <si>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</si>
  <si>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</si>
  <si>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</si>
  <si>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</si>
  <si>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</si>
  <si>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</si>
  <si>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</si>
  <si>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</si>
  <si>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</si>
  <si>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</si>
  <si>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</si>
  <si>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</si>
  <si>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</si>
  <si>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</si>
  <si>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</si>
  <si>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</si>
  <si>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</si>
  <si>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</si>
  <si>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</si>
  <si>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</si>
  <si>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</si>
  <si>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</si>
  <si>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</si>
  <si>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</si>
  <si>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</si>
  <si>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</si>
  <si>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</si>
  <si>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</si>
  <si>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</si>
  <si>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</si>
  <si>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</si>
  <si>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</si>
  <si>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</si>
  <si>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</si>
  <si>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</si>
  <si>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</si>
  <si>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</si>
  <si>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</si>
  <si>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</si>
  <si>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</si>
  <si>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</si>
  <si>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</si>
  <si>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</si>
  <si>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</si>
  <si>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</si>
  <si>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</si>
  <si>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</si>
  <si>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</si>
  <si>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</si>
  <si>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</si>
  <si>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</si>
  <si>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</si>
  <si>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</si>
  <si>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</si>
  <si>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</si>
  <si>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</si>
  <si>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</si>
  <si>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</si>
  <si>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</si>
  <si>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</si>
  <si>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</si>
  <si>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</si>
  <si>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</si>
  <si>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</si>
  <si>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</si>
  <si>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</si>
  <si>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</si>
  <si>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</si>
  <si>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</si>
  <si>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</si>
  <si>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</si>
  <si>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</si>
  <si>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</si>
  <si>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</si>
  <si>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</si>
  <si>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</si>
  <si>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</si>
  <si>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</si>
  <si>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</si>
  <si>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</si>
  <si>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</si>
  <si>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</si>
  <si>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</si>
  <si>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</si>
  <si>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</si>
  <si>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</si>
  <si>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</si>
  <si>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</si>
  <si>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</si>
  <si>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</si>
  <si>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</si>
  <si>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</si>
  <si>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</si>
  <si>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</si>
  <si>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</si>
  <si>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</si>
  <si>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</si>
  <si>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</si>
  <si>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</si>
  <si>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</si>
  <si>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</si>
  <si>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</si>
  <si>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</si>
  <si>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</si>
  <si>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</si>
  <si>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</si>
  <si>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</si>
  <si>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</si>
  <si>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</si>
  <si>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</si>
  <si>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</si>
  <si>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</si>
  <si>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</si>
  <si>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</si>
  <si>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</si>
  <si>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</si>
  <si>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</si>
  <si>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</si>
  <si>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</si>
  <si>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</si>
  <si>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</si>
  <si>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</si>
  <si>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</si>
  <si>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</si>
  <si>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</si>
  <si>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</si>
  <si>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</si>
  <si>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</si>
  <si>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</si>
  <si>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</si>
  <si>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</si>
  <si>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</si>
  <si>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</si>
  <si>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</si>
  <si>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</si>
  <si>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</si>
  <si>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</si>
  <si>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</si>
  <si>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</si>
  <si>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</si>
  <si>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</si>
  <si>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</si>
  <si>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</si>
  <si>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</si>
  <si>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</si>
  <si>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</si>
  <si>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</si>
  <si>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</si>
  <si>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</si>
  <si>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</si>
  <si>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</si>
  <si>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</si>
  <si>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</si>
  <si>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</si>
  <si>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</si>
  <si>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</si>
  <si>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</si>
  <si>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</si>
  <si>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</si>
  <si>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</si>
  <si>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</si>
  <si>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</si>
  <si>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</si>
  <si>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</si>
  <si>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</si>
  <si>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</si>
  <si>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</si>
  <si>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</si>
  <si>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</si>
  <si>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</si>
  <si>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</si>
  <si>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</si>
  <si>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</si>
  <si>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</si>
  <si>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</si>
  <si>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</si>
  <si>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</si>
  <si>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</si>
  <si>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</si>
  <si>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</si>
  <si>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</si>
  <si>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</si>
  <si>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</si>
  <si>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</si>
  <si>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</si>
  <si>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</si>
  <si>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</si>
  <si>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</si>
  <si>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</si>
  <si>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</si>
  <si>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</si>
  <si>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</si>
  <si>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</si>
  <si>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</si>
  <si>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</si>
  <si>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</si>
  <si>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</si>
  <si>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</si>
  <si>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</si>
  <si>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</si>
  <si>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</si>
  <si>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</si>
  <si>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</si>
  <si>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</si>
  <si>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</si>
  <si>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</si>
  <si>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</si>
  <si>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</si>
  <si>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</si>
  <si>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</si>
  <si>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</si>
  <si>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</si>
  <si>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</si>
  <si>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</si>
  <si>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</si>
  <si>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</si>
  <si>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</si>
  <si>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</si>
  <si>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</si>
  <si>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</si>
  <si>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</si>
  <si>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</si>
  <si>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</si>
  <si>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</si>
  <si>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</si>
  <si>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</si>
  <si>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</si>
  <si>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</si>
  <si>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</si>
  <si>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</si>
  <si>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</si>
  <si>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</si>
  <si>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</si>
  <si>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</si>
  <si>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</si>
  <si>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</si>
  <si>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</si>
  <si>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</si>
  <si>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</si>
  <si>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</si>
  <si>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</si>
  <si>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</si>
  <si>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</si>
  <si>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</si>
  <si>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</si>
  <si>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</si>
  <si>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</si>
  <si>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</si>
  <si>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</si>
  <si>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</si>
  <si>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</si>
  <si>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</si>
  <si>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</si>
  <si>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</si>
  <si>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</si>
  <si>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</si>
  <si>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</si>
  <si>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</si>
  <si>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</si>
  <si>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</si>
  <si>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</si>
  <si>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</si>
  <si>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</si>
  <si>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</si>
  <si>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</si>
  <si>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</si>
  <si>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</si>
  <si>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</si>
  <si>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</si>
  <si>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</si>
  <si>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</si>
  <si>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</si>
  <si>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</si>
  <si>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</si>
  <si>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</si>
  <si>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</si>
  <si>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</si>
  <si>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</si>
  <si>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</si>
  <si>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</si>
  <si>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</si>
  <si>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</si>
  <si>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</si>
  <si>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</si>
  <si>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</si>
  <si>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</si>
  <si>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</si>
  <si>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</si>
  <si>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</si>
  <si>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</si>
  <si>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</si>
  <si>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</si>
  <si>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</si>
  <si>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</si>
  <si>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</si>
  <si>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</si>
  <si>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</si>
  <si>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</si>
  <si>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</si>
  <si>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</si>
  <si>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</si>
  <si>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</si>
  <si>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</si>
  <si>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</si>
  <si>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</si>
  <si>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</si>
  <si>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</si>
  <si>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</si>
  <si>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</si>
  <si>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</si>
  <si>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</si>
  <si>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</si>
  <si>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</si>
  <si>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</si>
  <si>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</si>
  <si>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</si>
  <si>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</si>
  <si>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</si>
  <si>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</si>
  <si>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</si>
  <si>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</si>
  <si>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</si>
  <si>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</si>
  <si>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</si>
  <si>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</si>
  <si>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</si>
  <si>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</si>
  <si>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</si>
  <si>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</si>
  <si>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</si>
  <si>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</si>
  <si>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</si>
  <si>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</si>
  <si>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</si>
  <si>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</si>
  <si>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</si>
  <si>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</si>
  <si>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</si>
  <si>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</si>
  <si>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</si>
  <si>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</si>
  <si>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</si>
  <si>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</si>
  <si>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</si>
  <si>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</si>
  <si>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</si>
  <si>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</si>
  <si>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</si>
  <si>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</si>
  <si>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</si>
  <si>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</si>
  <si>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</si>
  <si>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</si>
  <si>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</si>
  <si>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</si>
  <si>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</si>
  <si>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</si>
  <si>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</si>
  <si>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</si>
  <si>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</si>
  <si>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</si>
  <si>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</si>
  <si>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</si>
  <si>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</si>
  <si>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</si>
  <si>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</si>
  <si>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</si>
  <si>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</si>
  <si>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</si>
  <si>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</si>
  <si>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</si>
  <si>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</si>
  <si>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</si>
  <si>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</si>
  <si>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</si>
  <si>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</si>
  <si>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</si>
  <si>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</si>
  <si>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</si>
  <si>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</si>
  <si>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</si>
  <si>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</si>
  <si>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</si>
  <si>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</si>
  <si>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</si>
  <si>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</si>
  <si>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</si>
  <si>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</si>
  <si>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</si>
  <si>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</si>
  <si>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</si>
  <si>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</si>
  <si>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</si>
  <si>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</si>
  <si>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</si>
  <si>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</si>
  <si>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</si>
  <si>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</si>
  <si>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</si>
  <si>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</si>
  <si>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</si>
  <si>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</si>
  <si>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</si>
  <si>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</si>
  <si>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</si>
  <si>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</si>
  <si>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</si>
  <si>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</si>
  <si>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</si>
  <si>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</si>
  <si>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</si>
  <si>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</si>
  <si>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</si>
  <si>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</si>
  <si>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</si>
  <si>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</si>
  <si>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</si>
  <si>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</si>
  <si>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</si>
  <si>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</si>
  <si>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</si>
  <si>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</si>
  <si>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</si>
  <si>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</si>
  <si>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</si>
  <si>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</si>
  <si>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</si>
  <si>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</si>
  <si>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</si>
  <si>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</si>
  <si>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</si>
  <si>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</si>
  <si>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</si>
  <si>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</si>
  <si>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</si>
  <si>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</si>
  <si>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</si>
  <si>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</si>
  <si>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</si>
  <si>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</si>
  <si>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</si>
  <si>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</si>
  <si>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</si>
  <si>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</si>
  <si>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</si>
  <si>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</si>
  <si>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</si>
  <si>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</si>
  <si>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</si>
  <si>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</si>
  <si>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</si>
  <si>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</si>
  <si>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</si>
  <si>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</si>
  <si>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</si>
  <si>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</si>
  <si>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</si>
  <si>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</si>
  <si>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</si>
  <si>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</si>
  <si>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</si>
  <si>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</si>
  <si>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</si>
  <si>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</si>
  <si>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</si>
  <si>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</si>
  <si>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</si>
  <si>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</si>
  <si>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</si>
  <si>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</si>
  <si>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</si>
  <si>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</si>
  <si>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</si>
  <si>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</si>
  <si>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</si>
  <si>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</si>
  <si>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</si>
  <si>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</si>
  <si>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</si>
  <si>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</si>
  <si>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</si>
  <si>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</si>
  <si>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</si>
  <si>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</si>
  <si>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</si>
  <si>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</si>
  <si>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</si>
  <si>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</si>
  <si>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</si>
  <si>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</si>
  <si>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</si>
  <si>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</si>
  <si>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</si>
  <si>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</si>
  <si>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</si>
  <si>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</si>
  <si>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</si>
  <si>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</si>
  <si>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</si>
  <si>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</si>
  <si>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</si>
  <si>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</si>
  <si>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</si>
  <si>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</si>
  <si>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</si>
  <si>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</si>
  <si>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</si>
  <si>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</si>
  <si>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</si>
  <si>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</si>
  <si>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</si>
  <si>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</si>
  <si>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</si>
  <si>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</si>
  <si>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</si>
  <si>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</si>
  <si>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</si>
  <si>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</si>
  <si>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</si>
  <si>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</si>
  <si>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</si>
  <si>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</si>
  <si>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</si>
  <si>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</si>
  <si>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</si>
  <si>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</si>
  <si>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</si>
  <si>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</si>
  <si>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</si>
  <si>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</si>
  <si>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</si>
  <si>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</si>
  <si>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</si>
  <si>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</si>
  <si>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</si>
  <si>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</si>
  <si>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</si>
  <si>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</si>
  <si>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</si>
  <si>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</si>
  <si>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</si>
  <si>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</si>
  <si>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</si>
  <si>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</si>
  <si>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</si>
  <si>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</si>
  <si>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</si>
  <si>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</si>
  <si>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</si>
  <si>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</si>
  <si>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</si>
  <si>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</si>
  <si>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</si>
  <si>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</si>
  <si>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</si>
  <si>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</si>
  <si>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</si>
  <si>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</si>
  <si>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</si>
  <si>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</si>
  <si>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</si>
  <si>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</si>
  <si>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</si>
  <si>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</si>
  <si>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</si>
  <si>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</si>
  <si>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</si>
  <si>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</si>
  <si>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</si>
  <si>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</si>
  <si>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</si>
  <si>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</si>
  <si>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</si>
  <si>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</si>
  <si>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</si>
  <si>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</si>
  <si>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</si>
  <si>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</si>
  <si>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</si>
  <si>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</si>
  <si>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</si>
  <si>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</si>
  <si>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</si>
  <si>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</si>
  <si>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</si>
  <si>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</si>
  <si>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</si>
  <si>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</si>
  <si>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</si>
  <si>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</si>
  <si>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</si>
  <si>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</si>
  <si>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</si>
  <si>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</si>
  <si>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</si>
  <si>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</si>
  <si>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</si>
  <si>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</si>
  <si>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</si>
  <si>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</si>
  <si>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</si>
  <si>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</si>
  <si>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</si>
  <si>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</si>
  <si>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</si>
  <si>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</si>
  <si>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</si>
  <si>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</si>
  <si>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</si>
  <si>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</si>
  <si>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</si>
  <si>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</si>
  <si>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</si>
  <si>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</si>
  <si>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</si>
  <si>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</si>
  <si>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</si>
  <si>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</si>
  <si>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</si>
  <si>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</si>
  <si>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</si>
  <si>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</si>
  <si>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</si>
  <si>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</si>
  <si>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</si>
  <si>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</si>
  <si>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</si>
  <si>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</si>
  <si>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</si>
  <si>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</si>
  <si>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</si>
  <si>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</si>
  <si>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</si>
  <si>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</si>
  <si>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</si>
  <si>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</si>
  <si>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</si>
  <si>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</si>
  <si>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</si>
  <si>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</si>
  <si>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</si>
  <si>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</si>
  <si>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</si>
  <si>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</si>
  <si>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</si>
  <si>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</si>
  <si>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</si>
  <si>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</si>
  <si>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</si>
  <si>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</si>
  <si>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</si>
  <si>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</si>
  <si>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</si>
  <si>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</si>
  <si>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</si>
  <si>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</si>
  <si>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</si>
  <si>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</si>
  <si>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</si>
  <si>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</si>
  <si>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</si>
  <si>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</si>
  <si>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</si>
  <si>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</si>
  <si>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</si>
  <si>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</si>
  <si>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</si>
  <si>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</si>
  <si>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</si>
  <si>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</si>
  <si>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</si>
  <si>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</si>
  <si>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</si>
  <si>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</si>
  <si>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</si>
  <si>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</si>
  <si>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</si>
  <si>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</si>
  <si>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</si>
  <si>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</si>
  <si>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</si>
  <si>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</si>
  <si>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</si>
  <si>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</si>
  <si>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</si>
  <si>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</si>
  <si>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</si>
  <si>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</si>
  <si>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</si>
  <si>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</si>
  <si>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</si>
  <si>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</si>
  <si>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</si>
  <si>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</si>
  <si>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</si>
  <si>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</si>
  <si>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</si>
  <si>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</si>
  <si>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</si>
  <si>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</si>
  <si>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</si>
  <si>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</si>
  <si>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</si>
  <si>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</si>
  <si>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</si>
  <si>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</si>
  <si>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</si>
  <si>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</si>
  <si>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</si>
  <si>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</si>
  <si>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</si>
  <si>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</si>
  <si>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</si>
  <si>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</si>
  <si>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</si>
  <si>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</si>
  <si>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</si>
  <si>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</si>
  <si>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</si>
  <si>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</si>
  <si>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</si>
  <si>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</si>
  <si>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</si>
  <si>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</si>
  <si>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</si>
  <si>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</si>
  <si>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</si>
  <si>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</si>
  <si>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</si>
  <si>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</si>
  <si>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</si>
  <si>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</si>
  <si>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</si>
  <si>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</si>
  <si>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</si>
  <si>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</si>
  <si>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</si>
  <si>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</si>
  <si>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</si>
  <si>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</si>
  <si>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</si>
  <si>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</si>
  <si>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</si>
  <si>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</si>
  <si>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</si>
  <si>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</si>
  <si>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</si>
  <si>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</si>
  <si>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</si>
  <si>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</si>
  <si>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</si>
  <si>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</si>
  <si>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</si>
  <si>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</si>
  <si>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</si>
  <si>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</si>
  <si>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</si>
  <si>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</si>
  <si>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</si>
  <si>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</si>
  <si>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</si>
  <si>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</si>
  <si>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</si>
  <si>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</si>
  <si>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</si>
  <si>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</si>
  <si>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</si>
  <si>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</si>
  <si>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</si>
  <si>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</si>
  <si>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</si>
  <si>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</si>
  <si>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</si>
  <si>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</si>
  <si>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</si>
  <si>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</si>
  <si>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</si>
  <si>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</si>
  <si>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</si>
  <si>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</si>
  <si>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</si>
  <si>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</si>
  <si>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</si>
  <si>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</si>
  <si>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</si>
  <si>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</si>
  <si>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</si>
  <si>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</si>
  <si>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</si>
  <si>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</si>
  <si>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</si>
  <si>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</si>
  <si>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</si>
  <si>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</si>
  <si>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</si>
  <si>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</si>
  <si>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</si>
  <si>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</si>
  <si>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</si>
  <si>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</si>
  <si>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</si>
  <si>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</si>
  <si>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</si>
  <si>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</si>
  <si>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</si>
  <si>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</si>
  <si>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</si>
  <si>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</si>
  <si>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</si>
  <si>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</si>
  <si>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</si>
  <si>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</si>
  <si>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</si>
  <si>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</si>
  <si>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</si>
  <si>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</si>
  <si>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</si>
  <si>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</si>
  <si>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</si>
  <si>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</si>
  <si>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</si>
  <si>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</si>
  <si>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</si>
  <si>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</si>
  <si>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</si>
  <si>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</si>
  <si>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</si>
  <si>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</si>
  <si>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</si>
  <si>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</si>
  <si>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</si>
  <si>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</si>
  <si>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</si>
  <si>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</si>
  <si>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</si>
  <si>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</si>
  <si>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</si>
  <si>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</si>
  <si>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</si>
  <si>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</si>
  <si>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</si>
  <si>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</si>
  <si>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</si>
  <si>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</si>
  <si>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</si>
  <si>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</si>
  <si>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</si>
  <si>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</si>
  <si>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</si>
  <si>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</si>
  <si>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</si>
  <si>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</si>
  <si>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</si>
  <si>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</si>
  <si>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</si>
  <si>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</si>
  <si>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</si>
  <si>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</si>
  <si>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</si>
  <si>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</si>
  <si>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</si>
  <si>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</si>
  <si>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</si>
  <si>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</si>
  <si>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</si>
  <si>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</si>
  <si>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</si>
  <si>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</si>
  <si>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</si>
  <si>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</si>
  <si>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</si>
  <si>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</si>
  <si>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</si>
  <si>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</si>
  <si>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</si>
  <si>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</si>
  <si>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</si>
  <si>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</si>
  <si>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</si>
  <si>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</si>
  <si>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</si>
  <si>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</si>
  <si>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</si>
  <si>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</si>
  <si>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</si>
  <si>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</si>
  <si>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</si>
  <si>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</si>
  <si>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</si>
  <si>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</si>
  <si>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</si>
  <si>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</si>
  <si>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</si>
  <si>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</si>
  <si>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</si>
  <si>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</si>
  <si>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</si>
  <si>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</si>
  <si>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</si>
  <si>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</si>
  <si>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</si>
  <si>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</si>
  <si>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</si>
  <si>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</si>
  <si>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</si>
  <si>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</si>
  <si>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</si>
  <si>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</si>
  <si>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</si>
  <si>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</si>
  <si>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</si>
  <si>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</si>
  <si>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</si>
  <si>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</si>
  <si>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</si>
  <si>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</si>
  <si>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</si>
  <si>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</si>
  <si>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</si>
  <si>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</si>
  <si>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</si>
  <si>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</si>
  <si>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</si>
  <si>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</si>
  <si>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</si>
  <si>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</si>
  <si>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</si>
  <si>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</si>
  <si>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</si>
  <si>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</si>
  <si>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</si>
  <si>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</si>
  <si>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</si>
  <si>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</si>
  <si>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</si>
  <si>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</si>
  <si>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</si>
  <si>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</si>
  <si>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</si>
  <si>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</si>
  <si>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</si>
  <si>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</si>
  <si>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</si>
  <si>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</si>
  <si>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</si>
  <si>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2021-68-10001614</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</si>
  <si>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</si>
  <si>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</si>
  <si>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</si>
  <si>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</si>
  <si>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</si>
  <si>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</si>
  <si>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</si>
  <si>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</si>
  <si>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</si>
  <si>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68-167-2019</t>
  </si>
  <si>
    <t>68-323-2018</t>
  </si>
  <si>
    <t>68-0670-2017</t>
  </si>
  <si>
    <t>758</t>
  </si>
  <si>
    <t>68-26-2016-310</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</si>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</sst>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65" zoomScale="80" zoomScaleNormal="8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2677</v>
      </c>
      <c r="D15" s="35"/>
      <c r="E15" s="35"/>
      <c r="F15" s="5"/>
      <c r="G15" s="32" t="s">
        <v>1168</v>
      </c>
      <c r="H15" s="103" t="s">
        <v>887</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804003003</v>
      </c>
      <c r="C20" s="5"/>
      <c r="D20" s="73"/>
      <c r="E20" s="5"/>
      <c r="F20" s="5"/>
      <c r="G20" s="5"/>
      <c r="H20" s="243"/>
      <c r="I20" s="149" t="s">
        <v>887</v>
      </c>
      <c r="J20" s="150" t="s">
        <v>893</v>
      </c>
      <c r="K20" s="151">
        <v>3658593477</v>
      </c>
      <c r="L20" s="152"/>
      <c r="M20" s="152">
        <v>44561</v>
      </c>
      <c r="N20" s="135">
        <f>+(M20-L20)/30</f>
        <v>1485.3666666666666</v>
      </c>
      <c r="O20" s="138"/>
      <c r="U20" s="134"/>
      <c r="V20" s="105">
        <f ca="1">NOW()</f>
        <v>44194.903835879632</v>
      </c>
      <c r="W20" s="105">
        <f ca="1">NOW()</f>
        <v>44194.903835879632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CORPORACIÓN DE PROFESIONALES PARA EL DESARROLLO INTEGRAL COMUNITARIO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2687</v>
      </c>
      <c r="E48" s="145">
        <v>43486</v>
      </c>
      <c r="F48" s="145">
        <v>43826</v>
      </c>
      <c r="G48" s="160">
        <f>IF(AND(E48&lt;&gt;"",F48&lt;&gt;""),((F48-E48)/30),"")</f>
        <v>11.333333333333334</v>
      </c>
      <c r="H48" s="114" t="s">
        <v>2692</v>
      </c>
      <c r="I48" s="113" t="s">
        <v>887</v>
      </c>
      <c r="J48" s="113" t="s">
        <v>893</v>
      </c>
      <c r="K48" s="116">
        <v>734241386</v>
      </c>
      <c r="L48" s="115" t="s">
        <v>1148</v>
      </c>
      <c r="M48" s="117">
        <v>1</v>
      </c>
      <c r="N48" s="115" t="s">
        <v>27</v>
      </c>
      <c r="O48" s="115" t="s">
        <v>1148</v>
      </c>
      <c r="P48" s="78"/>
    </row>
    <row r="49" spans="1:16" s="6" customFormat="1" ht="24.75" customHeight="1" x14ac:dyDescent="0.25">
      <c r="A49" s="143">
        <v>2</v>
      </c>
      <c r="B49" s="111" t="s">
        <v>2665</v>
      </c>
      <c r="C49" s="112" t="s">
        <v>31</v>
      </c>
      <c r="D49" s="110">
        <v>422</v>
      </c>
      <c r="E49" s="145">
        <v>43403</v>
      </c>
      <c r="F49" s="145">
        <v>43434</v>
      </c>
      <c r="G49" s="160">
        <f t="shared" ref="G49:G50" si="2">IF(AND(E49&lt;&gt;"",F49&lt;&gt;""),((F49-E49)/30),"")</f>
        <v>1.0333333333333334</v>
      </c>
      <c r="H49" s="114" t="s">
        <v>2693</v>
      </c>
      <c r="I49" s="113" t="s">
        <v>887</v>
      </c>
      <c r="J49" s="113" t="s">
        <v>893</v>
      </c>
      <c r="K49" s="116">
        <v>87244688</v>
      </c>
      <c r="L49" s="115" t="s">
        <v>1148</v>
      </c>
      <c r="M49" s="117">
        <v>1</v>
      </c>
      <c r="N49" s="115" t="s">
        <v>27</v>
      </c>
      <c r="O49" s="115" t="s">
        <v>1148</v>
      </c>
      <c r="P49" s="78"/>
    </row>
    <row r="50" spans="1:16" s="6" customFormat="1" ht="24.75" customHeight="1" x14ac:dyDescent="0.25">
      <c r="A50" s="143">
        <v>3</v>
      </c>
      <c r="B50" s="111" t="s">
        <v>2665</v>
      </c>
      <c r="C50" s="112" t="s">
        <v>31</v>
      </c>
      <c r="D50" s="110" t="s">
        <v>2688</v>
      </c>
      <c r="E50" s="145">
        <v>43312</v>
      </c>
      <c r="F50" s="145">
        <v>43404</v>
      </c>
      <c r="G50" s="160">
        <f t="shared" si="2"/>
        <v>3.0666666666666669</v>
      </c>
      <c r="H50" s="119" t="s">
        <v>2693</v>
      </c>
      <c r="I50" s="113" t="s">
        <v>887</v>
      </c>
      <c r="J50" s="113" t="s">
        <v>893</v>
      </c>
      <c r="K50" s="116">
        <v>261734064</v>
      </c>
      <c r="L50" s="115" t="s">
        <v>1148</v>
      </c>
      <c r="M50" s="117">
        <v>1</v>
      </c>
      <c r="N50" s="115" t="s">
        <v>27</v>
      </c>
      <c r="O50" s="115" t="s">
        <v>1148</v>
      </c>
      <c r="P50" s="78"/>
    </row>
    <row r="51" spans="1:16" s="6" customFormat="1" ht="24.75" customHeight="1" outlineLevel="1" x14ac:dyDescent="0.25">
      <c r="A51" s="143">
        <v>4</v>
      </c>
      <c r="B51" s="111" t="s">
        <v>2665</v>
      </c>
      <c r="C51" s="112" t="s">
        <v>31</v>
      </c>
      <c r="D51" s="110" t="s">
        <v>2689</v>
      </c>
      <c r="E51" s="145">
        <v>43076</v>
      </c>
      <c r="F51" s="145">
        <v>43312</v>
      </c>
      <c r="G51" s="160">
        <f t="shared" ref="G51:G107" si="3">IF(AND(E51&lt;&gt;"",F51&lt;&gt;""),((F51-E51)/30),"")</f>
        <v>7.8666666666666663</v>
      </c>
      <c r="H51" s="114" t="s">
        <v>2693</v>
      </c>
      <c r="I51" s="113" t="s">
        <v>887</v>
      </c>
      <c r="J51" s="113" t="s">
        <v>893</v>
      </c>
      <c r="K51" s="116">
        <v>551509108</v>
      </c>
      <c r="L51" s="115" t="s">
        <v>1148</v>
      </c>
      <c r="M51" s="117">
        <v>1</v>
      </c>
      <c r="N51" s="115" t="s">
        <v>27</v>
      </c>
      <c r="O51" s="115" t="s">
        <v>1148</v>
      </c>
      <c r="P51" s="78"/>
    </row>
    <row r="52" spans="1:16" s="7" customFormat="1" ht="24.75" customHeight="1" outlineLevel="1" x14ac:dyDescent="0.25">
      <c r="A52" s="144">
        <v>5</v>
      </c>
      <c r="B52" s="111" t="s">
        <v>2665</v>
      </c>
      <c r="C52" s="112" t="s">
        <v>31</v>
      </c>
      <c r="D52" s="110" t="s">
        <v>2690</v>
      </c>
      <c r="E52" s="145">
        <v>42717</v>
      </c>
      <c r="F52" s="145">
        <v>43084</v>
      </c>
      <c r="G52" s="160">
        <f t="shared" si="3"/>
        <v>12.233333333333333</v>
      </c>
      <c r="H52" s="119" t="s">
        <v>2694</v>
      </c>
      <c r="I52" s="113" t="s">
        <v>887</v>
      </c>
      <c r="J52" s="113" t="s">
        <v>893</v>
      </c>
      <c r="K52" s="116">
        <v>977861948</v>
      </c>
      <c r="L52" s="115" t="s">
        <v>1148</v>
      </c>
      <c r="M52" s="117">
        <v>1</v>
      </c>
      <c r="N52" s="115" t="s">
        <v>27</v>
      </c>
      <c r="O52" s="115" t="s">
        <v>1148</v>
      </c>
      <c r="P52" s="79"/>
    </row>
    <row r="53" spans="1:16" s="7" customFormat="1" ht="24.75" customHeight="1" outlineLevel="1" x14ac:dyDescent="0.25">
      <c r="A53" s="144">
        <v>6</v>
      </c>
      <c r="B53" s="111" t="s">
        <v>2665</v>
      </c>
      <c r="C53" s="112" t="s">
        <v>31</v>
      </c>
      <c r="D53" s="110" t="s">
        <v>2691</v>
      </c>
      <c r="E53" s="145">
        <v>42397</v>
      </c>
      <c r="F53" s="145">
        <v>42719</v>
      </c>
      <c r="G53" s="160">
        <f t="shared" si="3"/>
        <v>10.733333333333333</v>
      </c>
      <c r="H53" s="119" t="s">
        <v>2694</v>
      </c>
      <c r="I53" s="113" t="s">
        <v>887</v>
      </c>
      <c r="J53" s="113" t="s">
        <v>893</v>
      </c>
      <c r="K53" s="116">
        <v>423279702</v>
      </c>
      <c r="L53" s="115" t="s">
        <v>1148</v>
      </c>
      <c r="M53" s="117">
        <v>1</v>
      </c>
      <c r="N53" s="115" t="s">
        <v>27</v>
      </c>
      <c r="O53" s="115" t="s">
        <v>1148</v>
      </c>
      <c r="P53" s="79"/>
    </row>
    <row r="54" spans="1:16" s="7" customFormat="1" ht="24.75" customHeight="1" outlineLevel="1" x14ac:dyDescent="0.25">
      <c r="A54" s="144">
        <v>7</v>
      </c>
      <c r="B54" s="111" t="s">
        <v>2665</v>
      </c>
      <c r="C54" s="112" t="s">
        <v>31</v>
      </c>
      <c r="D54" s="110">
        <v>1340</v>
      </c>
      <c r="E54" s="145">
        <v>42012</v>
      </c>
      <c r="F54" s="145">
        <v>42368</v>
      </c>
      <c r="G54" s="160">
        <f t="shared" si="3"/>
        <v>11.866666666666667</v>
      </c>
      <c r="H54" s="114" t="s">
        <v>2695</v>
      </c>
      <c r="I54" s="113" t="s">
        <v>887</v>
      </c>
      <c r="J54" s="113" t="s">
        <v>893</v>
      </c>
      <c r="K54" s="118">
        <v>583307060</v>
      </c>
      <c r="L54" s="115" t="s">
        <v>1148</v>
      </c>
      <c r="M54" s="117">
        <v>1</v>
      </c>
      <c r="N54" s="115" t="s">
        <v>27</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43888</v>
      </c>
      <c r="F114" s="145">
        <v>44196</v>
      </c>
      <c r="G114" s="160">
        <f>IF(AND(E114&lt;&gt;"",F114&lt;&gt;""),((F114-E114)/30),"")</f>
        <v>10.266666666666667</v>
      </c>
      <c r="H114" s="119" t="s">
        <v>2680</v>
      </c>
      <c r="I114" s="121" t="s">
        <v>1157</v>
      </c>
      <c r="J114" s="121" t="s">
        <v>824</v>
      </c>
      <c r="K114" s="123">
        <v>11351835188</v>
      </c>
      <c r="L114" s="100">
        <f>+IF(AND(K114&gt;0,O114="Ejecución"),(K114/877802)*Tabla28[[#This Row],[% participación]],IF(AND(K114&gt;0,O114&lt;&gt;"Ejecución"),"-",""))</f>
        <v>12932.113606485289</v>
      </c>
      <c r="M114" s="124" t="s">
        <v>1148</v>
      </c>
      <c r="N114" s="173">
        <v>1</v>
      </c>
      <c r="O114" s="162" t="s">
        <v>1150</v>
      </c>
      <c r="P114" s="78"/>
    </row>
    <row r="115" spans="1:16" s="6" customFormat="1" ht="24.75" customHeight="1" x14ac:dyDescent="0.25">
      <c r="A115" s="143">
        <v>2</v>
      </c>
      <c r="B115" s="161" t="s">
        <v>2665</v>
      </c>
      <c r="C115" s="163" t="s">
        <v>31</v>
      </c>
      <c r="D115" s="63" t="s">
        <v>2678</v>
      </c>
      <c r="E115" s="145">
        <v>43886</v>
      </c>
      <c r="F115" s="145">
        <v>44196</v>
      </c>
      <c r="G115" s="160">
        <f t="shared" ref="G115:G116" si="4">IF(AND(E115&lt;&gt;"",F115&lt;&gt;""),((F115-E115)/30),"")</f>
        <v>10.333333333333334</v>
      </c>
      <c r="H115" s="119" t="s">
        <v>2681</v>
      </c>
      <c r="I115" s="63" t="s">
        <v>887</v>
      </c>
      <c r="J115" s="63" t="s">
        <v>893</v>
      </c>
      <c r="K115" s="123">
        <v>922662058</v>
      </c>
      <c r="L115" s="100">
        <f>+IF(AND(K115&gt;0,O115="Ejecución"),(K115/877802)*Tabla28[[#This Row],[% participación]],IF(AND(K115&gt;0,O115&lt;&gt;"Ejecución"),"-",""))</f>
        <v>1051.1049849510482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109757804.31</v>
      </c>
      <c r="F185" s="92"/>
      <c r="G185" s="93"/>
      <c r="H185" s="88"/>
      <c r="I185" s="90" t="s">
        <v>2627</v>
      </c>
      <c r="J185" s="166">
        <f>+SUM(M179:M183)</f>
        <v>0.02</v>
      </c>
      <c r="K185" s="236" t="s">
        <v>2628</v>
      </c>
      <c r="L185" s="236"/>
      <c r="M185" s="94">
        <f>+J185*(SUM(K20:K35))</f>
        <v>73171869.540000007</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42734</v>
      </c>
      <c r="D193" s="5"/>
      <c r="E193" s="126">
        <v>1910</v>
      </c>
      <c r="F193" s="5"/>
      <c r="G193" s="5"/>
      <c r="H193" s="147" t="s">
        <v>2676</v>
      </c>
      <c r="J193" s="5"/>
      <c r="K193" s="127">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7" t="s">
        <v>2685</v>
      </c>
      <c r="L211" s="21"/>
      <c r="M211" s="21"/>
      <c r="N211" s="21"/>
      <c r="O211" s="8"/>
    </row>
    <row r="212" spans="1:15" x14ac:dyDescent="0.25">
      <c r="A212" s="9"/>
      <c r="B212" s="27" t="s">
        <v>2619</v>
      </c>
      <c r="C212" s="147" t="s">
        <v>2676</v>
      </c>
      <c r="D212" s="21"/>
      <c r="G212" s="27" t="s">
        <v>2621</v>
      </c>
      <c r="H212" s="148" t="s">
        <v>2686</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