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AMAZONAS\LETI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<sst xmlns="http://schemas.openxmlformats.org/spreadsheetml/2006/main" count="3121" uniqueCount="2701">
  <si>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</si>
  <si>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</si>
  <si>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</si>
  <si>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</si>
  <si>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</si>
  <si>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</si>
  <si>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</si>
  <si>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</si>
  <si>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</si>
  <si>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</si>
  <si>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</si>
  <si>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</si>
  <si>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</si>
  <si>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</si>
  <si>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</si>
  <si>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</si>
  <si>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</si>
  <si>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</si>
  <si>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</si>
  <si>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</si>
  <si>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</si>
  <si>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</si>
  <si>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</si>
  <si>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</si>
  <si>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</si>
  <si>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</si>
  <si>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</si>
  <si>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</si>
  <si>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</si>
  <si>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</si>
  <si>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</si>
  <si>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</si>
  <si>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</si>
  <si>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</si>
  <si>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</si>
  <si>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</si>
  <si>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</si>
  <si>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</si>
  <si>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</si>
  <si>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</si>
  <si>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</si>
  <si>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</si>
  <si>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</si>
  <si>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</si>
  <si>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</si>
  <si>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</si>
  <si>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</si>
  <si>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</si>
  <si>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</si>
  <si>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</si>
  <si>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</si>
  <si>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</si>
  <si>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</si>
  <si>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</si>
  <si>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</si>
  <si>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</si>
  <si>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</si>
  <si>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</si>
  <si>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</si>
  <si>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</si>
  <si>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</si>
  <si>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</si>
  <si>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</si>
  <si>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</si>
  <si>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</si>
  <si>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</si>
  <si>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</si>
  <si>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</si>
  <si>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</si>
  <si>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</si>
  <si>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</si>
  <si>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</si>
  <si>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</si>
  <si>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</si>
  <si>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</si>
  <si>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</si>
  <si>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</si>
  <si>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</si>
  <si>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</si>
  <si>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</si>
  <si>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</si>
  <si>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</si>
  <si>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</si>
  <si>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</si>
  <si>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</si>
  <si>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</si>
  <si>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</si>
  <si>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</si>
  <si>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</si>
  <si>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</si>
  <si>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</si>
  <si>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</si>
  <si>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</si>
  <si>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</si>
  <si>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</si>
  <si>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</si>
  <si>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</si>
  <si>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</si>
  <si>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</si>
  <si>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</si>
  <si>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</si>
  <si>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</si>
  <si>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</si>
  <si>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</si>
  <si>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</si>
  <si>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</si>
  <si>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</si>
  <si>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</si>
  <si>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</si>
  <si>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</si>
  <si>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</si>
  <si>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</si>
  <si>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</si>
  <si>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</si>
  <si>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</si>
  <si>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</si>
  <si>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</si>
  <si>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</si>
  <si>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</si>
  <si>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</si>
  <si>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</si>
  <si>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</si>
  <si>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</si>
  <si>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</si>
  <si>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</si>
  <si>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</si>
  <si>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</si>
  <si>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</si>
  <si>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</si>
  <si>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</si>
  <si>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</si>
  <si>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</si>
  <si>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</si>
  <si>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</si>
  <si>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</si>
  <si>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</si>
  <si>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</si>
  <si>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</si>
  <si>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</si>
  <si>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</si>
  <si>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</si>
  <si>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</si>
  <si>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</si>
  <si>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</si>
  <si>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</si>
  <si>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</si>
  <si>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</si>
  <si>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</si>
  <si>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</si>
  <si>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</si>
  <si>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</si>
  <si>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</si>
  <si>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</si>
  <si>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</si>
  <si>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</si>
  <si>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</si>
  <si>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</si>
  <si>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</si>
  <si>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</si>
  <si>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</si>
  <si>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</si>
  <si>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</si>
  <si>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</si>
  <si>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</si>
  <si>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</si>
  <si>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</si>
  <si>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</si>
  <si>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</si>
  <si>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</si>
  <si>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</si>
  <si>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</si>
  <si>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</si>
  <si>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</si>
  <si>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</si>
  <si>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</si>
  <si>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</si>
  <si>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</si>
  <si>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</si>
  <si>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</si>
  <si>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</si>
  <si>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</si>
  <si>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</si>
  <si>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</si>
  <si>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</si>
  <si>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</si>
  <si>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</si>
  <si>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</si>
  <si>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</si>
  <si>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</si>
  <si>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</si>
  <si>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</si>
  <si>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</si>
  <si>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</si>
  <si>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</si>
  <si>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</si>
  <si>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</si>
  <si>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</si>
  <si>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</si>
  <si>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</si>
  <si>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</si>
  <si>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</si>
  <si>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</si>
  <si>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</si>
  <si>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</si>
  <si>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</si>
  <si>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</si>
  <si>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</si>
  <si>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</si>
  <si>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</si>
  <si>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</si>
  <si>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</si>
  <si>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</si>
  <si>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</si>
  <si>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</si>
  <si>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</si>
  <si>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</si>
  <si>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</si>
  <si>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</si>
  <si>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</si>
  <si>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</si>
  <si>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</si>
  <si>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</si>
  <si>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</si>
  <si>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</si>
  <si>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</si>
  <si>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</si>
  <si>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</si>
  <si>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</si>
  <si>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</si>
  <si>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</si>
  <si>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</si>
  <si>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</si>
  <si>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</si>
  <si>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</si>
  <si>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</si>
  <si>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</si>
  <si>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</si>
  <si>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</si>
  <si>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</si>
  <si>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</si>
  <si>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</si>
  <si>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</si>
  <si>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</si>
  <si>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</si>
  <si>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</si>
  <si>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</si>
  <si>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</si>
  <si>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</si>
  <si>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</si>
  <si>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</si>
  <si>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</si>
  <si>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</si>
  <si>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</si>
  <si>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</si>
  <si>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</si>
  <si>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</si>
  <si>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</si>
  <si>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</si>
  <si>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</si>
  <si>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</si>
  <si>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</si>
  <si>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</si>
  <si>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</si>
  <si>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</si>
  <si>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</si>
  <si>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</si>
  <si>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</si>
  <si>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</si>
  <si>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</si>
  <si>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</si>
  <si>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</si>
  <si>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</si>
  <si>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</si>
  <si>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</si>
  <si>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</si>
  <si>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</si>
  <si>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</si>
  <si>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</si>
  <si>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</si>
  <si>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</si>
  <si>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</si>
  <si>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</si>
  <si>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</si>
  <si>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</si>
  <si>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</si>
  <si>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</si>
  <si>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</si>
  <si>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</si>
  <si>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</si>
  <si>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</si>
  <si>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</si>
  <si>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</si>
  <si>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</si>
  <si>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</si>
  <si>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</si>
  <si>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</si>
  <si>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</si>
  <si>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</si>
  <si>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</si>
  <si>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</si>
  <si>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</si>
  <si>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</si>
  <si>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</si>
  <si>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</si>
  <si>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</si>
  <si>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</si>
  <si>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</si>
  <si>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</si>
  <si>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</si>
  <si>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</si>
  <si>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</si>
  <si>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</si>
  <si>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</si>
  <si>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</si>
  <si>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</si>
  <si>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</si>
  <si>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</si>
  <si>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</si>
  <si>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</si>
  <si>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</si>
  <si>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</si>
  <si>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</si>
  <si>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</si>
  <si>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</si>
  <si>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</si>
  <si>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</si>
  <si>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</si>
  <si>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</si>
  <si>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</si>
  <si>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</si>
  <si>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</si>
  <si>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</si>
  <si>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</si>
  <si>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</si>
  <si>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</si>
  <si>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</si>
  <si>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</si>
  <si>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</si>
  <si>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</si>
  <si>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</si>
  <si>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</si>
  <si>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</si>
  <si>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</si>
  <si>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</si>
  <si>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</si>
  <si>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</si>
  <si>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</si>
  <si>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</si>
  <si>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</si>
  <si>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</si>
  <si>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</si>
  <si>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</si>
  <si>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</si>
  <si>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</si>
  <si>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</si>
  <si>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</si>
  <si>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</si>
  <si>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</si>
  <si>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</si>
  <si>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</si>
  <si>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</si>
  <si>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</si>
  <si>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</si>
  <si>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</si>
  <si>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</si>
  <si>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</si>
  <si>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</si>
  <si>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</si>
  <si>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</si>
  <si>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</si>
  <si>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</si>
  <si>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</si>
  <si>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</si>
  <si>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</si>
  <si>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</si>
  <si>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</si>
  <si>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</si>
  <si>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</si>
  <si>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</si>
  <si>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</si>
  <si>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</si>
  <si>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</si>
  <si>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</si>
  <si>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</si>
  <si>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</si>
  <si>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</si>
  <si>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</si>
  <si>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</si>
  <si>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</si>
  <si>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</si>
  <si>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</si>
  <si>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</si>
  <si>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</si>
  <si>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</si>
  <si>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</si>
  <si>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</si>
  <si>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</si>
  <si>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</si>
  <si>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</si>
  <si>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</si>
  <si>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</si>
  <si>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</si>
  <si>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</si>
  <si>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</si>
  <si>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</si>
  <si>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</si>
  <si>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</si>
  <si>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</si>
  <si>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</si>
  <si>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</si>
  <si>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</si>
  <si>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</si>
  <si>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</si>
  <si>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</si>
  <si>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</si>
  <si>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</si>
  <si>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</si>
  <si>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</si>
  <si>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</si>
  <si>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</si>
  <si>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</si>
  <si>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</si>
  <si>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</si>
  <si>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</si>
  <si>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</si>
  <si>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</si>
  <si>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</si>
  <si>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</si>
  <si>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</si>
  <si>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</si>
  <si>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</si>
  <si>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</si>
  <si>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</si>
  <si>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</si>
  <si>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</si>
  <si>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</si>
  <si>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</si>
  <si>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</si>
  <si>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</si>
  <si>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</si>
  <si>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</si>
  <si>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</si>
  <si>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</si>
  <si>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</si>
  <si>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</si>
  <si>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</si>
  <si>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</si>
  <si>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</si>
  <si>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</si>
  <si>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</si>
  <si>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</si>
  <si>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</si>
  <si>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</si>
  <si>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</si>
  <si>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</si>
  <si>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</si>
  <si>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</si>
  <si>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</si>
  <si>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</si>
  <si>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</si>
  <si>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</si>
  <si>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</si>
  <si>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</si>
  <si>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</si>
  <si>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</si>
  <si>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</si>
  <si>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</si>
  <si>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</si>
  <si>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</si>
  <si>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</si>
  <si>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</si>
  <si>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</si>
  <si>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</si>
  <si>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</si>
  <si>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</si>
  <si>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</si>
  <si>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</si>
  <si>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</si>
  <si>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</si>
  <si>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</si>
  <si>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</si>
  <si>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</si>
  <si>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</si>
  <si>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</si>
  <si>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</si>
  <si>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</si>
  <si>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</si>
  <si>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</si>
  <si>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</si>
  <si>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</si>
  <si>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</si>
  <si>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</si>
  <si>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</si>
  <si>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</si>
  <si>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</si>
  <si>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</si>
  <si>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</si>
  <si>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</si>
  <si>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</si>
  <si>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</si>
  <si>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</si>
  <si>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</si>
  <si>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</si>
  <si>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</si>
  <si>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</si>
  <si>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</si>
  <si>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</si>
  <si>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</si>
  <si>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</si>
  <si>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</si>
  <si>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</si>
  <si>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</si>
  <si>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</si>
  <si>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</si>
  <si>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</si>
  <si>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</si>
  <si>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</si>
  <si>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</si>
  <si>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</si>
  <si>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</si>
  <si>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</si>
  <si>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</si>
  <si>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</si>
  <si>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</si>
  <si>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</si>
  <si>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</si>
  <si>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</si>
  <si>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</si>
  <si>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</si>
  <si>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</si>
  <si>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</si>
  <si>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</si>
  <si>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</si>
  <si>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</si>
  <si>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</si>
  <si>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</si>
  <si>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</si>
  <si>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</si>
  <si>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</si>
  <si>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</si>
  <si>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</si>
  <si>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</si>
  <si>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</si>
  <si>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</si>
  <si>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</si>
  <si>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</si>
  <si>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</si>
  <si>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</si>
  <si>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</si>
  <si>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</si>
  <si>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</si>
  <si>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</si>
  <si>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</si>
  <si>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</si>
  <si>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</si>
  <si>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</si>
  <si>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</si>
  <si>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</si>
  <si>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</si>
  <si>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</si>
  <si>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</si>
  <si>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</si>
  <si>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</si>
  <si>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</si>
  <si>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</si>
  <si>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</si>
  <si>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</si>
  <si>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</si>
  <si>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</si>
  <si>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</si>
  <si>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</si>
  <si>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</si>
  <si>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</si>
  <si>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</si>
  <si>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</si>
  <si>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</si>
  <si>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</si>
  <si>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</si>
  <si>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</si>
  <si>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</si>
  <si>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</si>
  <si>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</si>
  <si>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</si>
  <si>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</si>
  <si>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</si>
  <si>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</si>
  <si>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</si>
  <si>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</si>
  <si>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</si>
  <si>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</si>
  <si>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</si>
  <si>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</si>
  <si>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</si>
  <si>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</si>
  <si>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</si>
  <si>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</si>
  <si>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</si>
  <si>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</si>
  <si>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</si>
  <si>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</si>
  <si>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</si>
  <si>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</si>
  <si>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</si>
  <si>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</si>
  <si>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</si>
  <si>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</si>
  <si>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</si>
  <si>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</si>
  <si>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</si>
  <si>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</si>
  <si>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</si>
  <si>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</si>
  <si>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</si>
  <si>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</si>
  <si>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</si>
  <si>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</si>
  <si>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</si>
  <si>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</si>
  <si>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</si>
  <si>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</si>
  <si>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</si>
  <si>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</si>
  <si>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</si>
  <si>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</si>
  <si>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</si>
  <si>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</si>
  <si>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</si>
  <si>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</si>
  <si>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</si>
  <si>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</si>
  <si>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</si>
  <si>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</si>
  <si>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</si>
  <si>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</si>
  <si>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</si>
  <si>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</si>
  <si>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</si>
  <si>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</si>
  <si>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</si>
  <si>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</si>
  <si>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</si>
  <si>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</si>
  <si>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</si>
  <si>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</si>
  <si>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</si>
  <si>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</si>
  <si>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</si>
  <si>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</si>
  <si>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</si>
  <si>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</si>
  <si>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</si>
  <si>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</si>
  <si>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</si>
  <si>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</si>
  <si>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</si>
  <si>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</si>
  <si>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</si>
  <si>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</si>
  <si>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</si>
  <si>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</si>
  <si>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</si>
  <si>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</si>
  <si>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</si>
  <si>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</si>
  <si>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</si>
  <si>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</si>
  <si>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</si>
  <si>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</si>
  <si>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</si>
  <si>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</si>
  <si>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</si>
  <si>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</si>
  <si>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</si>
  <si>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</si>
  <si>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</si>
  <si>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</si>
  <si>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</si>
  <si>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</si>
  <si>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</si>
  <si>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</si>
  <si>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</si>
  <si>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</si>
  <si>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</si>
  <si>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</si>
  <si>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</si>
  <si>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</si>
  <si>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</si>
  <si>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</si>
  <si>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</si>
  <si>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</si>
  <si>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</si>
  <si>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</si>
  <si>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</si>
  <si>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</si>
  <si>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</si>
  <si>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</si>
  <si>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</si>
  <si>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</si>
  <si>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</si>
  <si>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</si>
  <si>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</si>
  <si>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</si>
  <si>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</si>
  <si>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</si>
  <si>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</si>
  <si>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</si>
  <si>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</si>
  <si>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</si>
  <si>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</si>
  <si>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</si>
  <si>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</si>
  <si>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</si>
  <si>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</si>
  <si>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</si>
  <si>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</si>
  <si>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</si>
  <si>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</si>
  <si>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</si>
  <si>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</si>
  <si>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</si>
  <si>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</si>
  <si>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</si>
  <si>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</si>
  <si>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</si>
  <si>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</si>
  <si>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</si>
  <si>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</si>
  <si>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</si>
  <si>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</si>
  <si>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</si>
  <si>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</si>
  <si>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</si>
  <si>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</si>
  <si>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</si>
  <si>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</si>
  <si>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</si>
  <si>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</si>
  <si>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</si>
  <si>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</si>
  <si>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</si>
  <si>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</si>
  <si>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</si>
  <si>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</si>
  <si>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</si>
  <si>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</si>
  <si>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</si>
  <si>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</si>
  <si>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</si>
  <si>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</si>
  <si>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</si>
  <si>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</si>
  <si>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</si>
  <si>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</si>
  <si>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</si>
  <si>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</si>
  <si>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</si>
  <si>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</si>
  <si>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</si>
  <si>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</si>
  <si>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</si>
  <si>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</si>
  <si>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</si>
  <si>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</si>
  <si>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</si>
  <si>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</si>
  <si>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</si>
  <si>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</si>
  <si>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</si>
  <si>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</si>
  <si>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</si>
  <si>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</si>
  <si>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</si>
  <si>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</si>
  <si>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</si>
  <si>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</si>
  <si>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</si>
  <si>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</si>
  <si>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</si>
  <si>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</si>
  <si>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</si>
  <si>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</si>
  <si>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</si>
  <si>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</si>
  <si>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</si>
  <si>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</si>
  <si>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</si>
  <si>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</si>
  <si>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</si>
  <si>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</si>
  <si>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</si>
  <si>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</si>
  <si>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</si>
  <si>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</si>
  <si>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</si>
  <si>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</si>
  <si>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</si>
  <si>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</si>
  <si>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</si>
  <si>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</si>
  <si>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</si>
  <si>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</si>
  <si>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</si>
  <si>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</si>
  <si>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</si>
  <si>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</si>
  <si>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</si>
  <si>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</si>
  <si>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</si>
  <si>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</si>
  <si>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</si>
  <si>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</si>
  <si>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</si>
  <si>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</si>
  <si>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</si>
  <si>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</si>
  <si>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</si>
  <si>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</si>
  <si>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</si>
  <si>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</si>
  <si>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</si>
  <si>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</si>
  <si>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</si>
  <si>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</si>
  <si>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</si>
  <si>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</si>
  <si>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</si>
  <si>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</si>
  <si>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</si>
  <si>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</si>
  <si>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</si>
  <si>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</si>
  <si>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</si>
  <si>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</si>
  <si>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</si>
  <si>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</si>
  <si>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</si>
  <si>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</si>
  <si>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</si>
  <si>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</si>
  <si>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</si>
  <si>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</si>
  <si>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</si>
  <si>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</si>
  <si>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</si>
  <si>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</si>
  <si>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</si>
  <si>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</si>
  <si>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</si>
  <si>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</si>
  <si>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</si>
  <si>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</si>
  <si>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</si>
  <si>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</si>
  <si>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</si>
  <si>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</si>
  <si>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</si>
  <si>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</si>
  <si>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</si>
  <si>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</si>
  <si>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</si>
  <si>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</si>
  <si>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</si>
  <si>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</si>
  <si>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</si>
  <si>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</si>
  <si>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</si>
  <si>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</si>
  <si>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</si>
  <si>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</si>
  <si>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</si>
  <si>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</si>
  <si>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</si>
  <si>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</si>
  <si>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</si>
  <si>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</si>
  <si>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</si>
  <si>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</si>
  <si>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</si>
  <si>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</si>
  <si>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</si>
  <si>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</si>
  <si>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</si>
  <si>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</si>
  <si>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</si>
  <si>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</si>
  <si>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</si>
  <si>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</si>
  <si>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</si>
  <si>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</si>
  <si>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</si>
  <si>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</si>
  <si>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</si>
  <si>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</si>
  <si>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</si>
  <si>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</si>
  <si>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</si>
  <si>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</si>
  <si>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</si>
  <si>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</si>
  <si>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</si>
  <si>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</si>
  <si>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</si>
  <si>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</si>
  <si>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</si>
  <si>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</si>
  <si>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</si>
  <si>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</si>
  <si>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</si>
  <si>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</si>
  <si>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</si>
  <si>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</si>
  <si>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</si>
  <si>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</si>
  <si>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</si>
  <si>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</si>
  <si>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</si>
  <si>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</si>
  <si>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</si>
  <si>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</si>
  <si>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</si>
  <si>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</si>
  <si>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</si>
  <si>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</si>
  <si>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</si>
  <si>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</si>
  <si>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</si>
  <si>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</si>
  <si>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</si>
  <si>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</si>
  <si>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</si>
  <si>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</si>
  <si>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</si>
  <si>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</si>
  <si>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</si>
  <si>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</si>
  <si>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</si>
  <si>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</si>
  <si>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</si>
  <si>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</si>
  <si>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</si>
  <si>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</si>
  <si>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</si>
  <si>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</si>
  <si>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</si>
  <si>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</si>
  <si>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</si>
  <si>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</si>
  <si>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</si>
  <si>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</si>
  <si>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</si>
  <si>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</si>
  <si>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</si>
  <si>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</si>
  <si>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</si>
  <si>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</si>
  <si>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</si>
  <si>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</si>
  <si>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</si>
  <si>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</si>
  <si>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</si>
  <si>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</si>
  <si>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</si>
  <si>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</si>
  <si>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</si>
  <si>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</si>
  <si>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</si>
  <si>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</si>
  <si>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</si>
  <si>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</si>
  <si>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</si>
  <si>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</si>
  <si>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</si>
  <si>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</si>
  <si>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</si>
  <si>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</si>
  <si>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</si>
  <si>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</si>
  <si>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</si>
  <si>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</si>
  <si>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</si>
  <si>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</si>
  <si>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</si>
  <si>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</si>
  <si>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</si>
  <si>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</si>
  <si>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</si>
  <si>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</si>
  <si>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</si>
  <si>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</si>
  <si>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</si>
  <si>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</si>
  <si>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</si>
  <si>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</si>
  <si>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</si>
  <si>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</si>
  <si>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</si>
  <si>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</si>
  <si>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</si>
  <si>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</si>
  <si>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</si>
  <si>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</si>
  <si>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</si>
  <si>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</si>
  <si>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</si>
  <si>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</si>
  <si>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</si>
  <si>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</si>
  <si>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</si>
  <si>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</si>
  <si>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</si>
  <si>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</si>
  <si>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</si>
  <si>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</si>
  <si>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</si>
  <si>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</si>
  <si>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</si>
  <si>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</si>
  <si>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</si>
  <si>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</si>
  <si>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</si>
  <si>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</si>
  <si>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</si>
  <si>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</si>
  <si>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</si>
  <si>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</si>
  <si>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</si>
  <si>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</si>
  <si>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</si>
  <si>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</si>
  <si>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</si>
  <si>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</si>
  <si>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</si>
  <si>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</si>
  <si>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</si>
  <si>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</si>
  <si>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</si>
  <si>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</si>
  <si>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</si>
  <si>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</si>
  <si>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</si>
  <si>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</si>
  <si>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</si>
  <si>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</si>
  <si>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</si>
  <si>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</si>
  <si>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</si>
  <si>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</si>
  <si>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</si>
  <si>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</si>
  <si>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</si>
  <si>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</si>
  <si>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</si>
  <si>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</si>
  <si>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</si>
  <si>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</si>
  <si>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</si>
  <si>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</si>
  <si>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</si>
  <si>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</si>
  <si>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</si>
  <si>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</si>
  <si>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</si>
  <si>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</si>
  <si>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</si>
  <si>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</si>
  <si>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</si>
  <si>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</si>
  <si>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</si>
  <si>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</si>
  <si>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</si>
  <si>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</si>
  <si>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</si>
  <si>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</si>
  <si>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</si>
  <si>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</si>
  <si>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</si>
  <si>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</si>
  <si>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</si>
  <si>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</si>
  <si>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</si>
  <si>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</si>
  <si>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</si>
  <si>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</si>
  <si>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</si>
  <si>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</si>
  <si>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</si>
  <si>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</si>
  <si>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</si>
  <si>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</si>
  <si>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</si>
  <si>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</si>
  <si>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</si>
  <si>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</si>
  <si>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</si>
  <si>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</si>
  <si>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</si>
  <si>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</si>
  <si>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</si>
  <si>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</si>
  <si>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</si>
  <si>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</si>
  <si>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</si>
  <si>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</si>
  <si>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</si>
  <si>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</si>
  <si>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</si>
  <si>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</si>
  <si>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</si>
  <si>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</si>
  <si>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</si>
  <si>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</si>
  <si>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</si>
  <si>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</si>
  <si>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</si>
  <si>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</si>
  <si>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</si>
  <si>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</si>
  <si>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</si>
  <si>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</si>
  <si>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</si>
  <si>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</si>
  <si>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</si>
  <si>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</si>
  <si>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</si>
  <si>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</si>
  <si>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</si>
  <si>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</si>
  <si>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</si>
  <si>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</si>
  <si>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</si>
  <si>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</si>
  <si>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</si>
  <si>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</si>
  <si>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</si>
  <si>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</si>
  <si>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</si>
  <si>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</si>
  <si>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</si>
  <si>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</si>
  <si>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</si>
  <si>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</si>
  <si>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</si>
  <si>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</si>
  <si>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</si>
  <si>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</si>
  <si>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</si>
  <si>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</si>
  <si>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</si>
  <si>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</si>
  <si>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</si>
  <si>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</si>
  <si>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</si>
  <si>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</si>
  <si>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</si>
  <si>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</si>
  <si>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</si>
  <si>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</si>
  <si>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</si>
  <si>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</si>
  <si>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</si>
  <si>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</si>
  <si>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</si>
  <si>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</si>
  <si>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</si>
  <si>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</si>
  <si>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</si>
  <si>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</si>
  <si>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</si>
  <si>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</si>
  <si>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</si>
  <si>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</si>
  <si>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</si>
  <si>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</si>
  <si>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</si>
  <si>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</si>
  <si>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</si>
  <si>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</si>
  <si>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</si>
  <si>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</si>
  <si>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</si>
  <si>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</si>
  <si>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</si>
  <si>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</si>
  <si>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</si>
  <si>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</si>
  <si>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</si>
  <si>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</si>
  <si>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</si>
  <si>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</si>
  <si>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</si>
  <si>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</si>
  <si>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</si>
  <si>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</si>
  <si>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</si>
  <si>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</si>
  <si>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</si>
  <si>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</si>
  <si>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</si>
  <si>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</si>
  <si>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</si>
  <si>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</si>
  <si>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</si>
  <si>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</si>
  <si>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</si>
  <si>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</si>
  <si>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</si>
  <si>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</si>
  <si>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</si>
  <si>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</si>
  <si>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</si>
  <si>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</si>
  <si>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</si>
  <si>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</si>
  <si>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</si>
  <si>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</si>
  <si>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</si>
  <si>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</si>
  <si>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</si>
  <si>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</si>
  <si>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</si>
  <si>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</si>
  <si>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</si>
  <si>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</si>
  <si>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</si>
  <si>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</si>
  <si>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</si>
  <si>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</si>
  <si>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</si>
  <si>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</si>
  <si>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</si>
  <si>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</si>
  <si>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</si>
  <si>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</si>
  <si>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</si>
  <si>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</si>
  <si>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</si>
  <si>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</si>
  <si>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</si>
  <si>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</si>
  <si>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</si>
  <si>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</si>
  <si>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</si>
  <si>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</si>
  <si>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</si>
  <si>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</si>
  <si>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</si>
  <si>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</si>
  <si>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</si>
  <si>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</si>
  <si>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</si>
  <si>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</si>
  <si>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</si>
  <si>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</si>
  <si>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</si>
  <si>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</si>
  <si>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</si>
  <si>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</si>
  <si>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</si>
  <si>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</si>
  <si>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</si>
  <si>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</si>
  <si>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</si>
  <si>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</si>
  <si>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</si>
  <si>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</si>
  <si>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</si>
  <si>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</si>
  <si>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</si>
  <si>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</si>
  <si>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</si>
  <si>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</si>
  <si>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</si>
  <si>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</si>
  <si>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</si>
  <si>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</si>
  <si>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</si>
  <si>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</si>
  <si>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</si>
  <si>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</si>
  <si>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</si>
  <si>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</si>
  <si>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</si>
  <si>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</si>
  <si>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</si>
  <si>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</si>
  <si>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</si>
  <si>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</si>
  <si>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</si>
  <si>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</si>
  <si>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</si>
  <si>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</si>
  <si>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</si>
  <si>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</si>
  <si>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</si>
  <si>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</si>
  <si>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</si>
  <si>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</si>
  <si>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</si>
  <si>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</si>
  <si>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</si>
  <si>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</si>
  <si>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</si>
  <si>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</si>
  <si>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</si>
  <si>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</si>
  <si>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</si>
  <si>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</si>
  <si>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</si>
  <si>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</si>
  <si>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</si>
  <si>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</si>
  <si>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</si>
  <si>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</si>
  <si>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</si>
  <si>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</si>
  <si>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</si>
  <si>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</si>
  <si>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</si>
  <si>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</si>
  <si>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</si>
  <si>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</si>
  <si>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</si>
  <si>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</si>
  <si>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</si>
  <si>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</si>
  <si>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</si>
  <si>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</si>
  <si>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</si>
  <si>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</si>
  <si>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</si>
  <si>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</si>
  <si>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</si>
  <si>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</si>
  <si>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</si>
  <si>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</si>
  <si>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</si>
  <si>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</si>
  <si>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</si>
  <si>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</si>
  <si>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</si>
  <si>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</si>
  <si>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</si>
  <si>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</si>
  <si>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</si>
  <si>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</si>
  <si>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</si>
  <si>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</si>
  <si>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</si>
  <si>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</si>
  <si>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</si>
  <si>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</si>
  <si>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</si>
  <si>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</si>
  <si>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</si>
  <si>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</si>
  <si>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</si>
  <si>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</si>
  <si>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</si>
  <si>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</si>
  <si>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</si>
  <si>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</si>
  <si>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</si>
  <si>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</si>
  <si>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</si>
  <si>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</si>
  <si>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</si>
  <si>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</si>
  <si>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</si>
  <si>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</si>
  <si>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</si>
  <si>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</si>
  <si>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</si>
  <si>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</si>
  <si>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</si>
  <si>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</si>
  <si>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</si>
  <si>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</si>
  <si>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</si>
  <si>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</si>
  <si>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</si>
  <si>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</si>
  <si>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</si>
  <si>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</si>
  <si>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</si>
  <si>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</si>
  <si>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</si>
  <si>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</si>
  <si>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</si>
  <si>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</si>
  <si>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</si>
  <si>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</si>
  <si>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</si>
  <si>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</si>
  <si>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</si>
  <si>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</si>
  <si>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</si>
  <si>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</si>
  <si>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</si>
  <si>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</si>
  <si>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</si>
  <si>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</si>
  <si>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</si>
  <si>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</si>
  <si>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</si>
  <si>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</si>
  <si>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</si>
  <si>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</si>
  <si>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</si>
  <si>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</si>
  <si>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</si>
  <si>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</si>
  <si>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</si>
  <si>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</si>
  <si>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</si>
  <si>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</si>
  <si>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</si>
  <si>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</si>
  <si>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</si>
  <si>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</si>
  <si>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</si>
  <si>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</si>
  <si>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</si>
  <si>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</si>
  <si>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</si>
  <si>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</si>
  <si>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</si>
  <si>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</si>
  <si>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</si>
  <si>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</si>
  <si>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</si>
  <si>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</si>
  <si>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</si>
  <si>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</si>
  <si>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</si>
  <si>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</si>
  <si>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</si>
  <si>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</si>
  <si>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</si>
  <si>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</si>
  <si>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</si>
  <si>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</si>
  <si>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</si>
  <si>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</si>
  <si>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</si>
  <si>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</si>
  <si>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</si>
  <si>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</si>
  <si>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</si>
  <si>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</si>
  <si>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</si>
  <si>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</si>
  <si>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</si>
  <si>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</si>
  <si>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</si>
  <si>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</si>
  <si>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</si>
  <si>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</si>
  <si>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</si>
  <si>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</si>
  <si>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</si>
  <si>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</si>
  <si>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</si>
  <si>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</si>
  <si>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</si>
  <si>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</si>
  <si>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</si>
  <si>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</si>
  <si>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</si>
  <si>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</si>
  <si>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</si>
  <si>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</si>
  <si>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</si>
  <si>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</si>
  <si>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</si>
  <si>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</si>
  <si>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</si>
  <si>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</si>
  <si>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</si>
  <si>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</si>
  <si>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</si>
  <si>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</si>
  <si>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</si>
  <si>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</si>
  <si>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</si>
  <si>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</si>
  <si>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</si>
  <si>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</si>
  <si>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</si>
  <si>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</si>
  <si>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</si>
  <si>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</si>
  <si>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</si>
  <si>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</si>
  <si>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</si>
  <si>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</si>
  <si>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</si>
  <si>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</si>
  <si>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</si>
  <si>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</si>
  <si>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</si>
  <si>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</si>
  <si>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</si>
  <si>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</si>
  <si>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</si>
  <si>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</si>
  <si>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</si>
  <si>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</si>
  <si>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</si>
  <si>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</si>
  <si>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</si>
  <si>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</si>
  <si>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</si>
  <si>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</si>
  <si>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</si>
  <si>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</si>
  <si>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</si>
  <si>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</si>
  <si>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</si>
  <si>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</si>
  <si>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</si>
  <si>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</si>
  <si>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</si>
  <si>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</si>
  <si>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</si>
  <si>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</si>
  <si>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</si>
  <si>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</si>
  <si>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</si>
  <si>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</si>
  <si>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</si>
  <si>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</si>
  <si>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</si>
  <si>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</si>
  <si>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</si>
  <si>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</si>
  <si>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</si>
  <si>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</si>
  <si>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</si>
  <si>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</si>
  <si>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</si>
  <si>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</si>
  <si>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</si>
  <si>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</si>
  <si>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</si>
  <si>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</si>
  <si>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</si>
  <si>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</si>
  <si>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</si>
  <si>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</si>
  <si>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</si>
  <si>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</si>
  <si>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</si>
  <si>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</si>
  <si>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</si>
  <si>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</si>
  <si>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</si>
  <si>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</si>
  <si>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</si>
  <si>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</si>
  <si>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</si>
  <si>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</si>
  <si>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</si>
  <si>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</si>
  <si>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</si>
  <si>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</si>
  <si>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</si>
  <si>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</si>
  <si>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</si>
  <si>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</si>
  <si>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</si>
  <si>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</si>
  <si>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</si>
  <si>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</si>
  <si>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</si>
  <si>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</si>
  <si>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</si>
  <si>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</si>
  <si>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</si>
  <si>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</si>
  <si>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</si>
  <si>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</si>
  <si>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</si>
  <si>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</si>
  <si>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</si>
  <si>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</si>
  <si>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</si>
  <si>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</si>
  <si>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</si>
  <si>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</si>
  <si>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</si>
  <si>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</si>
  <si>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</si>
  <si>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</si>
  <si>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</si>
  <si>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</si>
  <si>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</si>
  <si>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</si>
  <si>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</si>
  <si>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</si>
  <si>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</si>
  <si>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</si>
  <si>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</si>
  <si>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</si>
  <si>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</si>
  <si>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</si>
  <si>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</si>
  <si>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</si>
  <si>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</si>
  <si>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</si>
  <si>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</si>
  <si>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</si>
  <si>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</si>
  <si>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</si>
  <si>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</si>
  <si>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</si>
  <si>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</si>
  <si>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</si>
  <si>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</si>
  <si>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</si>
  <si>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</si>
  <si>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</si>
  <si>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</si>
  <si>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</si>
  <si>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</si>
  <si>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</si>
  <si>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</si>
  <si>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</si>
  <si>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</si>
  <si>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</si>
  <si>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</si>
  <si>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</si>
  <si>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</si>
  <si>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</si>
  <si>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</si>
  <si>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</si>
  <si>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</si>
  <si>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</si>
  <si>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</si>
  <si>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</si>
  <si>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</si>
  <si>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</si>
  <si>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</si>
  <si>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</si>
  <si>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</si>
  <si>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</si>
  <si>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</si>
  <si>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</si>
  <si>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</si>
  <si>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</si>
  <si>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</si>
  <si>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</si>
  <si>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</si>
  <si>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</si>
  <si>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</si>
  <si>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</si>
  <si>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</si>
  <si>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</si>
  <si>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</si>
  <si>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</si>
  <si>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</si>
  <si>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</si>
  <si>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</si>
  <si>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</si>
  <si>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</si>
  <si>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</si>
  <si>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</si>
  <si>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</si>
  <si>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</si>
  <si>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</si>
  <si>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</si>
  <si>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</si>
  <si>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</si>
  <si>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</si>
  <si>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</si>
  <si>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</si>
  <si>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</si>
  <si>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</si>
  <si>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</si>
  <si>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</si>
  <si>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</si>
  <si>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</si>
  <si>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</si>
  <si>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</si>
  <si>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</si>
  <si>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</si>
  <si>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</si>
  <si>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</si>
  <si>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</si>
  <si>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</si>
  <si>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</si>
  <si>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</si>
  <si>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</si>
  <si>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</si>
  <si>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</si>
  <si>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</si>
  <si>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</si>
  <si>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</si>
  <si>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</si>
  <si>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</si>
  <si>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</si>
  <si>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</si>
  <si>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</si>
  <si>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</si>
  <si>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</si>
  <si>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</si>
  <si>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</si>
  <si>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</si>
  <si>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</si>
  <si>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</si>
  <si>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</si>
  <si>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</si>
  <si>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</si>
  <si>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</si>
  <si>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</si>
  <si>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</si>
  <si>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</si>
  <si>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</si>
  <si>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</si>
  <si>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</si>
  <si>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</si>
  <si>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</si>
  <si>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</si>
  <si>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</si>
  <si>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</si>
  <si>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</si>
  <si>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</si>
  <si>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</si>
  <si>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</si>
  <si>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</si>
  <si>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</si>
  <si>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</si>
  <si>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</si>
  <si>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</si>
  <si>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</si>
  <si>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</si>
  <si>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</si>
  <si>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</si>
  <si>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</si>
  <si>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</si>
  <si>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</si>
  <si>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</si>
  <si>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</si>
  <si>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</si>
  <si>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</si>
  <si>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</si>
  <si>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</si>
  <si>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</si>
  <si>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</si>
  <si>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</si>
  <si>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</si>
  <si>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</si>
  <si>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</si>
  <si>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</si>
  <si>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</si>
  <si>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</si>
  <si>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</si>
  <si>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</si>
  <si>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</si>
  <si>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</si>
  <si>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</si>
  <si>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</si>
  <si>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</si>
  <si>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</si>
  <si>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</si>
  <si>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</si>
  <si>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</si>
  <si>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</si>
  <si>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</si>
  <si>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</si>
  <si>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</si>
  <si>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</si>
  <si>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</si>
  <si>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</si>
  <si>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</si>
  <si>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</si>
  <si>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</si>
  <si>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</si>
  <si>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</si>
  <si>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</si>
  <si>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</si>
  <si>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</si>
  <si>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</si>
  <si>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</si>
  <si>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</si>
  <si>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</si>
  <si>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</si>
  <si>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</si>
  <si>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</si>
  <si>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</si>
  <si>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</si>
  <si>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</si>
  <si>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</si>
  <si>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</si>
  <si>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</si>
  <si>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</si>
  <si>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</si>
  <si>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</si>
  <si>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</si>
  <si>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</si>
  <si>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</si>
  <si>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</si>
  <si>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</si>
  <si>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</si>
  <si>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</si>
  <si>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</si>
  <si>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</si>
  <si>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</si>
  <si>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</si>
  <si>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</si>
  <si>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</si>
  <si>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</si>
  <si>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</si>
  <si>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</si>
  <si>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</si>
  <si>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</si>
  <si>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</si>
  <si>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</si>
  <si>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</si>
  <si>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</si>
  <si>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</si>
  <si>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</si>
  <si>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</si>
  <si>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</si>
  <si>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</si>
  <si>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</si>
  <si>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</si>
  <si>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</si>
  <si>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</si>
  <si>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</si>
  <si>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</si>
  <si>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</si>
  <si>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</si>
  <si>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</si>
  <si>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</si>
  <si>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</si>
  <si>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</si>
  <si>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</si>
  <si>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</si>
  <si>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</si>
  <si>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</si>
  <si>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</si>
  <si>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</si>
  <si>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</si>
  <si>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</si>
  <si>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</si>
  <si>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</si>
  <si>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</si>
  <si>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</si>
  <si>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</si>
  <si>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</si>
  <si>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</si>
  <si>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</si>
  <si>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</si>
  <si>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</si>
  <si>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</si>
  <si>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</si>
  <si>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</si>
  <si>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</si>
  <si>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</si>
  <si>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</si>
  <si>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</si>
  <si>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</si>
  <si>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</si>
  <si>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</si>
  <si>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</si>
  <si>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</si>
  <si>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</si>
  <si>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</si>
  <si>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</si>
  <si>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</si>
  <si>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</si>
  <si>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</si>
  <si>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</si>
  <si>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</si>
  <si>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</si>
  <si>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</si>
  <si>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</si>
  <si>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</si>
  <si>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</si>
  <si>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</si>
  <si>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</si>
  <si>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</si>
  <si>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</si>
  <si>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</si>
  <si>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</si>
  <si>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</si>
  <si>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</si>
  <si>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</si>
  <si>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</si>
  <si>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</si>
  <si>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</si>
  <si>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</si>
  <si>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</si>
  <si>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</si>
  <si>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</si>
  <si>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</si>
  <si>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</si>
  <si>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</si>
  <si>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</si>
  <si>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</si>
  <si>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</si>
  <si>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</si>
  <si>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</si>
  <si>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</si>
  <si>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</si>
  <si>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</si>
  <si>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</si>
  <si>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</si>
  <si>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</si>
  <si>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</si>
  <si>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</si>
  <si>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</si>
  <si>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</si>
  <si>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</si>
  <si>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</si>
  <si>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</si>
  <si>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</si>
  <si>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</si>
  <si>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</si>
  <si>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</si>
  <si>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</si>
  <si>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</si>
  <si>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</si>
  <si>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</si>
  <si>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</si>
  <si>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</si>
  <si>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</si>
  <si>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</si>
  <si>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</si>
  <si>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</si>
  <si>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</si>
  <si>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</si>
  <si>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</si>
  <si>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</si>
  <si>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</si>
  <si>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</si>
  <si>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</si>
  <si>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</si>
  <si>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</si>
  <si>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</si>
  <si>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</si>
  <si>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</si>
  <si>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</si>
  <si>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</si>
  <si>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</si>
  <si>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</si>
  <si>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</si>
  <si>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</si>
  <si>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</si>
  <si>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</si>
  <si>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</si>
  <si>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</si>
  <si>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</si>
  <si>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</si>
  <si>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</si>
  <si>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</si>
  <si>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</si>
  <si>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</si>
  <si>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</si>
  <si>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</si>
  <si>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</si>
  <si>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</si>
  <si>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</si>
  <si>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</si>
  <si>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</si>
  <si>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</si>
  <si>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</si>
  <si>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</si>
  <si>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</si>
  <si>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</si>
  <si>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</si>
  <si>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</si>
  <si>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</si>
  <si>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</si>
  <si>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</si>
  <si>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</si>
  <si>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</si>
  <si>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</si>
  <si>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</si>
  <si>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</si>
  <si>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</si>
  <si>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</si>
  <si>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</si>
  <si>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</si>
  <si>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</si>
  <si>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</si>
  <si>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</si>
  <si>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</si>
  <si>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</si>
  <si>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</si>
  <si>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</si>
  <si>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</si>
  <si>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</si>
  <si>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</si>
  <si>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</si>
  <si>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</si>
  <si>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</si>
  <si>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</si>
  <si>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</si>
  <si>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</si>
  <si>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</si>
  <si>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</si>
  <si>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</si>
  <si>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</si>
  <si>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</si>
  <si>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</si>
  <si>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</si>
  <si>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</si>
  <si>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</si>
  <si>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</si>
  <si>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</si>
  <si>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</si>
  <si>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</si>
  <si>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</si>
  <si>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</si>
  <si>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</si>
  <si>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</si>
  <si>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</si>
  <si>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</si>
  <si>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</si>
  <si>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</si>
  <si>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</si>
  <si>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</si>
  <si>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</si>
  <si>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</si>
  <si>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</si>
  <si>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</si>
  <si>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</si>
  <si>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</si>
  <si>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</si>
  <si>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</si>
  <si>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</si>
  <si>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</si>
  <si>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</si>
  <si>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</si>
  <si>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</si>
  <si>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</si>
  <si>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</si>
  <si>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</si>
  <si>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</si>
  <si>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</si>
  <si>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</si>
  <si>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</si>
  <si>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</si>
  <si>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</si>
  <si>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</si>
  <si>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</si>
  <si>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</si>
  <si>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</si>
  <si>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</si>
  <si>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</si>
  <si>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</si>
  <si>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</si>
  <si>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</si>
  <si>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</si>
  <si>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</si>
  <si>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</si>
  <si>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</si>
  <si>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</si>
  <si>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</si>
  <si>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</si>
  <si>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</si>
  <si>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</si>
  <si>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</si>
  <si>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</si>
  <si>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</si>
  <si>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</si>
  <si>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</si>
  <si>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</si>
  <si>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</si>
  <si>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</si>
  <si>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</si>
  <si>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</si>
  <si>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</si>
  <si>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</si>
  <si>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</si>
  <si>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</si>
  <si>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</si>
  <si>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</si>
  <si>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</si>
  <si>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</si>
  <si>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</si>
  <si>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</si>
  <si>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</si>
  <si>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</si>
  <si>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</si>
  <si>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</si>
  <si>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</si>
  <si>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</si>
  <si>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</si>
  <si>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</si>
  <si>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</si>
  <si>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</si>
  <si>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</si>
  <si>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</si>
  <si>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</si>
  <si>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</si>
  <si>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</si>
  <si>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</si>
  <si>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</si>
  <si>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</si>
  <si>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</si>
  <si>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</si>
  <si>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</si>
  <si>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</si>
  <si>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</si>
  <si>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</si>
  <si>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</si>
  <si>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</si>
  <si>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</si>
  <si>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</si>
  <si>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</si>
  <si>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</si>
  <si>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</si>
  <si>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</si>
  <si>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</si>
  <si>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</si>
  <si>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</si>
  <si>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</si>
  <si>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</si>
  <si>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</si>
  <si>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</si>
  <si>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</si>
  <si>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</si>
  <si>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</si>
  <si>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</si>
  <si>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</si>
  <si>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</si>
  <si>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</si>
  <si>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</si>
  <si>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</si>
  <si>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</si>
  <si>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</si>
  <si>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</si>
  <si>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</si>
  <si>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</si>
  <si>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</si>
  <si>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</si>
  <si>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</si>
  <si>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</si>
  <si>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</si>
  <si>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</si>
  <si>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</si>
  <si>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</si>
  <si>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</si>
  <si>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</si>
  <si>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</si>
  <si>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</si>
  <si>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</si>
  <si>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</si>
  <si>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</si>
  <si>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</si>
  <si>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</si>
  <si>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</si>
  <si>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</si>
  <si>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</si>
  <si>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</si>
  <si>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</si>
  <si>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</si>
  <si>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</si>
  <si>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</si>
  <si>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</si>
  <si>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</si>
  <si>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</si>
  <si>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</si>
  <si>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</si>
  <si>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</si>
  <si>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</si>
  <si>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</si>
  <si>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</si>
  <si>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</si>
  <si>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</si>
  <si>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</si>
  <si>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</si>
  <si>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</si>
  <si>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</si>
  <si>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</si>
  <si>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</si>
  <si>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</si>
  <si>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</si>
  <si>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</si>
  <si>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</si>
  <si>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</si>
  <si>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</si>
  <si>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</si>
  <si>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</si>
  <si>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</si>
  <si>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</si>
  <si>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</si>
  <si>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</si>
  <si>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</si>
  <si>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</si>
  <si>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</si>
  <si>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</si>
  <si>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</si>
  <si>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</si>
  <si>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</si>
  <si>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</si>
  <si>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</si>
  <si>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</si>
  <si>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</si>
  <si>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</si>
  <si>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</si>
  <si>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</si>
  <si>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</si>
  <si>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</si>
  <si>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</si>
  <si>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</si>
  <si>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</si>
  <si>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</si>
  <si>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</si>
  <si>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</si>
  <si>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</si>
  <si>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</si>
  <si>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</si>
  <si>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</si>
  <si>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</si>
  <si>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</si>
  <si>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</si>
  <si>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</si>
  <si>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</si>
  <si>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</si>
  <si>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</si>
  <si>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</si>
  <si>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</si>
  <si>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</si>
  <si>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</si>
  <si>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</si>
  <si>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</si>
  <si>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</si>
  <si>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</si>
  <si>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</si>
  <si>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</si>
  <si>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</si>
  <si>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</si>
  <si>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</si>
  <si>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</si>
  <si>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</si>
  <si>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</si>
  <si>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</si>
  <si>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</si>
  <si>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</si>
  <si>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</si>
  <si>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</si>
  <si>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</si>
  <si>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</si>
  <si>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</si>
  <si>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</si>
  <si>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</si>
  <si>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</si>
  <si>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</si>
  <si>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</si>
  <si>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</si>
  <si>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</si>
  <si>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</si>
  <si>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</si>
  <si>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</si>
  <si>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</si>
  <si>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</si>
  <si>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</si>
  <si>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</si>
  <si>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</si>
  <si>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</si>
  <si>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</si>
  <si>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</si>
  <si>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</si>
  <si>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</si>
  <si>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</si>
  <si>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</si>
  <si>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</si>
  <si>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</si>
  <si>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</si>
  <si>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</si>
  <si>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</si>
  <si>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</si>
  <si>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</si>
  <si>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</si>
  <si>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</si>
  <si>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</si>
  <si>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</si>
  <si>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</si>
  <si>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</si>
  <si>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</si>
  <si>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</si>
  <si>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</si>
  <si>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</si>
  <si>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</si>
  <si>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</si>
  <si>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</si>
  <si>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</si>
  <si>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</si>
  <si>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</si>
  <si>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</si>
  <si>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</si>
  <si>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</si>
  <si>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</si>
  <si>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</si>
  <si>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</si>
  <si>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</si>
  <si>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</si>
  <si>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</si>
  <si>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</si>
  <si>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</si>
  <si>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</si>
  <si>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</si>
  <si>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</si>
  <si>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</si>
  <si>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</si>
  <si>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</si>
  <si>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</si>
  <si>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</si>
  <si>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</si>
  <si>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</si>
  <si>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</si>
  <si>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</si>
  <si>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</si>
  <si>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</si>
  <si>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</si>
  <si>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</si>
  <si>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</si>
  <si>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</si>
  <si>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</si>
  <si>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</si>
  <si>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</si>
  <si>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</si>
  <si>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</si>
  <si>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</si>
  <si>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</si>
  <si>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</si>
  <si>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</si>
  <si>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</si>
  <si>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</si>
  <si>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</si>
  <si>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</si>
  <si>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</si>
  <si>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</si>
  <si>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</si>
  <si>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</si>
  <si>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</si>
  <si>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</si>
  <si>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</si>
  <si>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</si>
  <si>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</si>
  <si>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</si>
  <si>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</si>
  <si>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</si>
  <si>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</si>
  <si>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</si>
  <si>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</si>
  <si>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</si>
  <si>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</si>
  <si>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</si>
  <si>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</si>
  <si>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</si>
  <si>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</si>
  <si>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</si>
  <si>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</si>
  <si>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</si>
  <si>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</si>
  <si>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</si>
  <si>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</si>
  <si>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</si>
  <si>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</si>
  <si>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</si>
  <si>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</si>
  <si>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</si>
  <si>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</si>
  <si>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</si>
  <si>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</si>
  <si>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</si>
  <si>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</si>
  <si>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</si>
  <si>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</si>
  <si>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</si>
  <si>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</si>
  <si>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</si>
  <si>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</si>
  <si>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</si>
  <si>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</si>
  <si>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</si>
  <si>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</si>
  <si>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</si>
  <si>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</si>
  <si>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</si>
  <si>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</si>
  <si>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</si>
  <si>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</si>
  <si>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</si>
  <si>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</si>
  <si>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</si>
  <si>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</si>
  <si>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</si>
  <si>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</si>
  <si>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</si>
  <si>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</si>
  <si>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</si>
  <si>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</si>
  <si>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</si>
  <si>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</si>
  <si>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</si>
  <si>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</si>
  <si>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</si>
  <si>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</si>
  <si>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</si>
  <si>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</si>
  <si>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</si>
  <si>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</si>
  <si>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</si>
  <si>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</si>
  <si>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</si>
  <si>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</si>
  <si>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</si>
  <si>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</si>
  <si>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</si>
  <si>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</si>
  <si>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</si>
  <si>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</si>
  <si>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</si>
  <si>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</si>
  <si>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</si>
  <si>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</si>
  <si>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</si>
  <si>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</si>
  <si>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</si>
  <si>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</si>
  <si>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</si>
  <si>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</si>
  <si>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</si>
  <si>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</si>
  <si>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</si>
  <si>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</si>
  <si>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</si>
  <si>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</si>
  <si>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</si>
  <si>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</si>
  <si>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</si>
  <si>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</si>
  <si>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</si>
  <si>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</si>
  <si>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</si>
  <si>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</si>
  <si>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</si>
  <si>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</si>
  <si>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</si>
  <si>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</si>
  <si>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</si>
  <si>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</si>
  <si>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</si>
  <si>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</si>
  <si>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</si>
  <si>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</si>
  <si>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</si>
  <si>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</si>
  <si>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</si>
  <si>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</si>
  <si>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</si>
  <si>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</si>
  <si>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</si>
  <si>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</si>
  <si>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</si>
  <si>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</si>
  <si>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</si>
  <si>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</si>
  <si>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</si>
  <si>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</si>
  <si>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</si>
  <si>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</si>
  <si>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</si>
  <si>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</si>
  <si>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</si>
  <si>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</si>
  <si>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</si>
  <si>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</si>
  <si>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</si>
  <si>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</si>
  <si>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</si>
  <si>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</si>
  <si>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</si>
  <si>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</si>
  <si>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</si>
  <si>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</si>
  <si>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</si>
  <si>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</si>
  <si>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</si>
  <si>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</si>
  <si>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</si>
  <si>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</si>
  <si>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</si>
  <si>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</si>
  <si>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</si>
  <si>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</si>
  <si>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</si>
  <si>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</si>
  <si>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</si>
  <si>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</si>
  <si>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</si>
  <si>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</si>
  <si>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</si>
  <si>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</si>
  <si>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</si>
  <si>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</si>
  <si>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</si>
  <si>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</si>
  <si>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</si>
  <si>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</si>
  <si>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</si>
  <si>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</si>
  <si>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</si>
  <si>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</si>
  <si>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</si>
  <si>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</si>
  <si>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</si>
  <si>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</si>
  <si>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</si>
  <si>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</si>
  <si>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</si>
  <si>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</si>
  <si>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</si>
  <si>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</si>
  <si>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</si>
  <si>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</si>
  <si>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</si>
  <si>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</si>
  <si>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</si>
  <si>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</si>
  <si>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</si>
  <si>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</si>
  <si>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</si>
  <si>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</si>
  <si>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</si>
  <si>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</si>
  <si>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</si>
  <si>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</si>
  <si>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</si>
  <si>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</si>
  <si>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</si>
  <si>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</si>
  <si>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</si>
  <si>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</si>
  <si>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</si>
  <si>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</si>
  <si>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</si>
  <si>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</si>
  <si>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</si>
  <si>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</si>
  <si>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</si>
  <si>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</si>
  <si>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</si>
  <si>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</si>
  <si>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</si>
  <si>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</si>
  <si>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</si>
  <si>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</si>
  <si>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</si>
  <si>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</si>
  <si>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</si>
  <si>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</si>
  <si>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</si>
  <si>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</si>
  <si>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</si>
  <si>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</si>
  <si>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</si>
  <si>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</si>
  <si>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</si>
  <si>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</si>
  <si>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</si>
  <si>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</si>
  <si>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</si>
  <si>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</si>
  <si>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</si>
  <si>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</si>
  <si>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</si>
  <si>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</si>
  <si>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</si>
  <si>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</si>
  <si>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</si>
  <si>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</si>
  <si>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</si>
  <si>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</si>
  <si>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</si>
  <si>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</si>
  <si>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</si>
  <si>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</si>
  <si>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</si>
  <si>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</si>
  <si>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</si>
  <si>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</si>
  <si>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</si>
  <si>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</si>
  <si>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</si>
  <si>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</si>
  <si>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</si>
  <si>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</si>
  <si>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</si>
  <si>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</si>
  <si>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</si>
  <si>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</si>
  <si>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</si>
  <si>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</si>
  <si>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</si>
  <si>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</si>
  <si>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</si>
  <si>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</si>
  <si>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</si>
  <si>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</si>
  <si>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</si>
  <si>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</si>
  <si>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</si>
  <si>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</si>
  <si>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</si>
  <si>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</si>
  <si>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</si>
  <si>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</si>
  <si>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</si>
  <si>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</si>
  <si>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</si>
  <si>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</si>
  <si>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</si>
  <si>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</si>
  <si>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</si>
  <si>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</si>
  <si>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</si>
  <si>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</si>
  <si>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</si>
  <si>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</si>
  <si>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</si>
  <si>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</si>
  <si>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</si>
  <si>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</si>
  <si>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</si>
  <si>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</si>
  <si>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</si>
  <si>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</si>
  <si>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</si>
  <si>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</si>
  <si>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</si>
  <si>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</si>
  <si>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</si>
  <si>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</si>
  <si>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</si>
  <si>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</si>
  <si>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</si>
  <si>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</si>
  <si>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</si>
  <si>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</si>
  <si>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</si>
  <si>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</si>
  <si>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</si>
  <si>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</si>
  <si>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</si>
  <si>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</si>
  <si>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</si>
  <si>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</si>
  <si>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</si>
  <si>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</si>
  <si>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</si>
  <si>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</si>
  <si>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</si>
  <si>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</si>
  <si>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</si>
  <si>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</si>
  <si>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</si>
  <si>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</si>
  <si>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</si>
  <si>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</si>
  <si>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</si>
  <si>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</si>
  <si>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</si>
  <si>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</si>
  <si>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</si>
  <si>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</si>
  <si>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</si>
  <si>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</si>
  <si>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</si>
  <si>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</si>
  <si>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</si>
  <si>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188</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</si>
  <si>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</si>
  <si>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</si>
  <si>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</si>
  <si>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</si>
  <si>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</si>
  <si>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</si>
  <si>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</si>
  <si>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</si>
  <si>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</si>
  <si>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</si>
  <si>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</si>
  <si>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</si>
  <si>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</si>
  <si>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</si>
  <si>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057</t>
  </si>
  <si>
    <t>24/02/2020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</si>
  <si>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</si>
  <si>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OSIRIS TRIJILLO MATTA</t>
  </si>
  <si>
    <t>OSIRIS TRUJILLO MATTA</t>
  </si>
  <si>
    <t>CR 5 N 2-17 CENTRO BARRIO: MUNICIPIO DE ROVIRA MUNICIPIO</t>
  </si>
  <si>
    <t>3209852495</t>
  </si>
  <si>
    <t>AGRO_AETOL@HOTMAIL.COM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</si>
  <si>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</si>
  <si>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2021-91-1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</si>
</sst>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17" sqref="A17:G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2" t="str">
        <f>HYPERLINK("#MI_Oferente_Singular!A114","CAPACIDAD RESIDUAL")</f>
        <v>CAPACIDAD RESIDUAL</v>
      </c>
      <c r="F8" s="183"/>
      <c r="G8" s="184"/>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2" t="str">
        <f>HYPERLINK("#MI_Oferente_Singular!A162","TALENTO HUMANO")</f>
        <v>TALENTO HUMANO</v>
      </c>
      <c r="F9" s="183"/>
      <c r="G9" s="184"/>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2" t="str">
        <f>HYPERLINK("#MI_Oferente_Singular!F162","INFRAESTRUCTURA")</f>
        <v>INFRAESTRUCTURA</v>
      </c>
      <c r="F10" s="183"/>
      <c r="G10" s="184"/>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2700</v>
      </c>
      <c r="D15" s="35"/>
      <c r="E15" s="35"/>
      <c r="F15" s="5"/>
      <c r="G15" s="32" t="s">
        <v>1168</v>
      </c>
      <c r="H15" s="103" t="s">
        <v>986</v>
      </c>
      <c r="I15" s="32" t="s">
        <v>2624</v>
      </c>
      <c r="J15" s="108" t="s">
        <v>2626</v>
      </c>
      <c r="L15" s="208" t="s">
        <v>8</v>
      </c>
      <c r="M15" s="208"/>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5" t="s">
        <v>11</v>
      </c>
      <c r="J19" s="136" t="s">
        <v>10</v>
      </c>
      <c r="K19" s="136" t="s">
        <v>2609</v>
      </c>
      <c r="L19" s="136" t="s">
        <v>1161</v>
      </c>
      <c r="M19" s="136" t="s">
        <v>1162</v>
      </c>
      <c r="N19" s="137" t="s">
        <v>2610</v>
      </c>
      <c r="O19" s="132"/>
      <c r="Q19" s="51"/>
      <c r="R19" s="51"/>
    </row>
    <row r="20" spans="1:23" ht="30" customHeight="1" x14ac:dyDescent="0.25">
      <c r="A20" s="9"/>
      <c r="B20" s="109">
        <v>900458959</v>
      </c>
      <c r="C20" s="5"/>
      <c r="D20" s="73"/>
      <c r="E20" s="5"/>
      <c r="F20" s="5"/>
      <c r="G20" s="5"/>
      <c r="H20" s="185"/>
      <c r="I20" s="144" t="s">
        <v>1109</v>
      </c>
      <c r="J20" s="145" t="s">
        <v>1111</v>
      </c>
      <c r="K20" s="146">
        <v>1322458140</v>
      </c>
      <c r="L20" s="147">
        <v>44197</v>
      </c>
      <c r="M20" s="147">
        <v>44561</v>
      </c>
      <c r="N20" s="130">
        <f>+(M20-L20)/30</f>
        <v>12.133333333333333</v>
      </c>
      <c r="O20" s="133"/>
      <c r="U20" s="129"/>
      <c r="V20" s="105">
        <f ca="1">NOW()</f>
        <v>44200.80669675926</v>
      </c>
      <c r="W20" s="105">
        <f ca="1">NOW()</f>
        <v>44200.80669675926</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4"/>
      <c r="I37" s="125"/>
      <c r="J37" s="125"/>
      <c r="K37" s="125"/>
      <c r="L37" s="125"/>
      <c r="M37" s="125"/>
      <c r="N37" s="125"/>
      <c r="O37" s="126"/>
    </row>
    <row r="38" spans="1:16" ht="21" customHeight="1" x14ac:dyDescent="0.25">
      <c r="A38" s="9"/>
      <c r="B38" s="177" t="str">
        <f>VLOOKUP(B20,EAS!A2:B1439,2,0)</f>
        <v>ASOCIACIÓN AGROECOLOGICA DEL TOLIMA AETOL</v>
      </c>
      <c r="C38" s="177"/>
      <c r="D38" s="177"/>
      <c r="E38" s="177"/>
      <c r="F38" s="177"/>
      <c r="G38" s="5"/>
      <c r="H38" s="127"/>
      <c r="I38" s="189" t="s">
        <v>7</v>
      </c>
      <c r="J38" s="189"/>
      <c r="K38" s="189"/>
      <c r="L38" s="189"/>
      <c r="M38" s="189"/>
      <c r="N38" s="189"/>
      <c r="O38" s="128"/>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9" t="s">
        <v>2677</v>
      </c>
      <c r="C48" s="112" t="s">
        <v>32</v>
      </c>
      <c r="D48" s="118" t="s">
        <v>2680</v>
      </c>
      <c r="E48" s="172">
        <v>40763</v>
      </c>
      <c r="F48" s="172">
        <v>43108</v>
      </c>
      <c r="G48" s="155">
        <f>IF(AND(E48&lt;&gt;"",F48&lt;&gt;""),((F48-E48)/30),"")</f>
        <v>78.166666666666671</v>
      </c>
      <c r="H48" s="119" t="s">
        <v>2683</v>
      </c>
      <c r="I48" s="118" t="s">
        <v>986</v>
      </c>
      <c r="J48" s="118" t="s">
        <v>988</v>
      </c>
      <c r="K48" s="120">
        <v>376750000</v>
      </c>
      <c r="L48" s="115" t="s">
        <v>1148</v>
      </c>
      <c r="M48" s="116">
        <v>1</v>
      </c>
      <c r="N48" s="115" t="s">
        <v>2634</v>
      </c>
      <c r="O48" s="115" t="s">
        <v>26</v>
      </c>
      <c r="P48" s="78"/>
    </row>
    <row r="49" spans="1:16" s="6" customFormat="1" ht="24.75" customHeight="1" x14ac:dyDescent="0.25">
      <c r="A49" s="138">
        <v>2</v>
      </c>
      <c r="B49" s="119" t="s">
        <v>2678</v>
      </c>
      <c r="C49" s="112" t="s">
        <v>32</v>
      </c>
      <c r="D49" s="118" t="s">
        <v>2680</v>
      </c>
      <c r="E49" s="172">
        <v>41662</v>
      </c>
      <c r="F49" s="172">
        <v>43069</v>
      </c>
      <c r="G49" s="155">
        <f t="shared" ref="G49:G50" si="2">IF(AND(E49&lt;&gt;"",F49&lt;&gt;""),((F49-E49)/30),"")</f>
        <v>46.9</v>
      </c>
      <c r="H49" s="173" t="s">
        <v>2684</v>
      </c>
      <c r="I49" s="118" t="s">
        <v>986</v>
      </c>
      <c r="J49" s="118" t="s">
        <v>1025</v>
      </c>
      <c r="K49" s="120">
        <v>304291000</v>
      </c>
      <c r="L49" s="115" t="s">
        <v>1148</v>
      </c>
      <c r="M49" s="116">
        <v>1</v>
      </c>
      <c r="N49" s="115" t="s">
        <v>2634</v>
      </c>
      <c r="O49" s="115" t="s">
        <v>26</v>
      </c>
      <c r="P49" s="78"/>
    </row>
    <row r="50" spans="1:16" s="6" customFormat="1" ht="24.75" customHeight="1" x14ac:dyDescent="0.25">
      <c r="A50" s="138">
        <v>3</v>
      </c>
      <c r="B50" s="119" t="s">
        <v>2679</v>
      </c>
      <c r="C50" s="112" t="s">
        <v>32</v>
      </c>
      <c r="D50" s="118" t="s">
        <v>2681</v>
      </c>
      <c r="E50" s="172">
        <v>41439</v>
      </c>
      <c r="F50" s="172">
        <v>41499</v>
      </c>
      <c r="G50" s="155">
        <f t="shared" si="2"/>
        <v>2</v>
      </c>
      <c r="H50" s="119" t="s">
        <v>2685</v>
      </c>
      <c r="I50" s="118" t="s">
        <v>986</v>
      </c>
      <c r="J50" s="118" t="s">
        <v>1029</v>
      </c>
      <c r="K50" s="120">
        <v>80156928</v>
      </c>
      <c r="L50" s="115" t="s">
        <v>1148</v>
      </c>
      <c r="M50" s="116">
        <v>1</v>
      </c>
      <c r="N50" s="115" t="s">
        <v>2634</v>
      </c>
      <c r="O50" s="115" t="s">
        <v>26</v>
      </c>
      <c r="P50" s="78"/>
    </row>
    <row r="51" spans="1:16" s="6" customFormat="1" ht="24.75" customHeight="1" outlineLevel="1" x14ac:dyDescent="0.25">
      <c r="A51" s="138">
        <v>4</v>
      </c>
      <c r="B51" s="119" t="s">
        <v>2679</v>
      </c>
      <c r="C51" s="112" t="s">
        <v>32</v>
      </c>
      <c r="D51" s="118" t="s">
        <v>2682</v>
      </c>
      <c r="E51" s="172">
        <v>41619</v>
      </c>
      <c r="F51" s="172">
        <v>41729</v>
      </c>
      <c r="G51" s="155">
        <f t="shared" ref="G51:G107" si="3">IF(AND(E51&lt;&gt;"",F51&lt;&gt;""),((F51-E51)/30),"")</f>
        <v>3.6666666666666665</v>
      </c>
      <c r="H51" s="119" t="s">
        <v>2686</v>
      </c>
      <c r="I51" s="118" t="s">
        <v>986</v>
      </c>
      <c r="J51" s="118" t="s">
        <v>1029</v>
      </c>
      <c r="K51" s="117">
        <v>113552294</v>
      </c>
      <c r="L51" s="115" t="s">
        <v>1148</v>
      </c>
      <c r="M51" s="116">
        <v>1</v>
      </c>
      <c r="N51" s="115" t="s">
        <v>2634</v>
      </c>
      <c r="O51" s="115" t="s">
        <v>26</v>
      </c>
      <c r="P51" s="78"/>
    </row>
    <row r="52" spans="1:16" s="7" customFormat="1" ht="24.75" customHeight="1" outlineLevel="1" x14ac:dyDescent="0.25">
      <c r="A52" s="139">
        <v>5</v>
      </c>
      <c r="B52" s="119" t="s">
        <v>2687</v>
      </c>
      <c r="C52" s="112" t="s">
        <v>31</v>
      </c>
      <c r="D52" s="118" t="s">
        <v>2688</v>
      </c>
      <c r="E52" s="172">
        <v>43894</v>
      </c>
      <c r="F52" s="172">
        <v>44165</v>
      </c>
      <c r="G52" s="155">
        <f t="shared" si="3"/>
        <v>9.0333333333333332</v>
      </c>
      <c r="H52" s="119" t="s">
        <v>2689</v>
      </c>
      <c r="I52" s="118" t="s">
        <v>986</v>
      </c>
      <c r="J52" s="118" t="s">
        <v>1011</v>
      </c>
      <c r="K52" s="68">
        <v>111832020</v>
      </c>
      <c r="L52" s="115" t="s">
        <v>1148</v>
      </c>
      <c r="M52" s="116">
        <v>1</v>
      </c>
      <c r="N52" s="115" t="s">
        <v>27</v>
      </c>
      <c r="O52" s="115" t="s">
        <v>1148</v>
      </c>
      <c r="P52" s="79"/>
    </row>
    <row r="53" spans="1:16" s="7" customFormat="1" ht="24.75" customHeight="1" outlineLevel="1" x14ac:dyDescent="0.25">
      <c r="A53" s="139">
        <v>6</v>
      </c>
      <c r="B53" s="119" t="s">
        <v>2687</v>
      </c>
      <c r="C53" s="112" t="s">
        <v>31</v>
      </c>
      <c r="D53" s="118" t="s">
        <v>2688</v>
      </c>
      <c r="E53" s="172">
        <v>43894</v>
      </c>
      <c r="F53" s="172">
        <v>44165</v>
      </c>
      <c r="G53" s="155">
        <f t="shared" si="3"/>
        <v>9.0333333333333332</v>
      </c>
      <c r="H53" s="119" t="s">
        <v>2689</v>
      </c>
      <c r="I53" s="118" t="s">
        <v>986</v>
      </c>
      <c r="J53" s="118" t="s">
        <v>993</v>
      </c>
      <c r="K53" s="68">
        <v>111832020</v>
      </c>
      <c r="L53" s="115" t="s">
        <v>1148</v>
      </c>
      <c r="M53" s="116">
        <v>1</v>
      </c>
      <c r="N53" s="115" t="s">
        <v>27</v>
      </c>
      <c r="O53" s="115" t="s">
        <v>1148</v>
      </c>
      <c r="P53" s="79"/>
    </row>
    <row r="54" spans="1:16" s="7" customFormat="1" ht="24.75" customHeight="1" outlineLevel="1" x14ac:dyDescent="0.25">
      <c r="A54" s="139">
        <v>7</v>
      </c>
      <c r="B54" s="119" t="s">
        <v>2687</v>
      </c>
      <c r="C54" s="112" t="s">
        <v>31</v>
      </c>
      <c r="D54" s="118" t="s">
        <v>2688</v>
      </c>
      <c r="E54" s="172">
        <v>43894</v>
      </c>
      <c r="F54" s="172">
        <v>44165</v>
      </c>
      <c r="G54" s="155">
        <f t="shared" si="3"/>
        <v>9.0333333333333332</v>
      </c>
      <c r="H54" s="119" t="s">
        <v>2689</v>
      </c>
      <c r="I54" s="118" t="s">
        <v>986</v>
      </c>
      <c r="J54" s="118" t="s">
        <v>991</v>
      </c>
      <c r="K54" s="68">
        <v>134198424</v>
      </c>
      <c r="L54" s="115" t="s">
        <v>1148</v>
      </c>
      <c r="M54" s="116">
        <v>1</v>
      </c>
      <c r="N54" s="115" t="s">
        <v>27</v>
      </c>
      <c r="O54" s="115" t="s">
        <v>1148</v>
      </c>
      <c r="P54" s="79"/>
    </row>
    <row r="55" spans="1:16" s="7" customFormat="1" ht="24.75" customHeight="1" outlineLevel="1" x14ac:dyDescent="0.25">
      <c r="A55" s="139">
        <v>8</v>
      </c>
      <c r="B55" s="119" t="s">
        <v>2687</v>
      </c>
      <c r="C55" s="112" t="s">
        <v>31</v>
      </c>
      <c r="D55" s="118" t="s">
        <v>2688</v>
      </c>
      <c r="E55" s="172">
        <v>43894</v>
      </c>
      <c r="F55" s="172">
        <v>44165</v>
      </c>
      <c r="G55" s="155">
        <f t="shared" si="3"/>
        <v>9.0333333333333332</v>
      </c>
      <c r="H55" s="119" t="s">
        <v>2689</v>
      </c>
      <c r="I55" s="118" t="s">
        <v>986</v>
      </c>
      <c r="J55" s="118" t="s">
        <v>1030</v>
      </c>
      <c r="K55" s="68">
        <v>89465616</v>
      </c>
      <c r="L55" s="115" t="s">
        <v>1148</v>
      </c>
      <c r="M55" s="116">
        <v>1</v>
      </c>
      <c r="N55" s="115" t="s">
        <v>27</v>
      </c>
      <c r="O55" s="115" t="s">
        <v>1148</v>
      </c>
      <c r="P55" s="79"/>
    </row>
    <row r="56" spans="1:16" s="7" customFormat="1" ht="24.75" customHeight="1" outlineLevel="1" x14ac:dyDescent="0.25">
      <c r="A56" s="139">
        <v>9</v>
      </c>
      <c r="B56" s="111"/>
      <c r="C56" s="112"/>
      <c r="D56" s="110"/>
      <c r="E56" s="140"/>
      <c r="F56" s="140"/>
      <c r="G56" s="155" t="str">
        <f t="shared" si="3"/>
        <v/>
      </c>
      <c r="H56" s="114"/>
      <c r="I56" s="113"/>
      <c r="J56" s="113"/>
      <c r="K56" s="117"/>
      <c r="L56" s="115"/>
      <c r="M56" s="116"/>
      <c r="N56" s="115"/>
      <c r="O56" s="115"/>
      <c r="P56" s="79"/>
    </row>
    <row r="57" spans="1:16" s="7" customFormat="1" ht="24.75" customHeight="1" outlineLevel="1" x14ac:dyDescent="0.25">
      <c r="A57" s="139">
        <v>10</v>
      </c>
      <c r="B57" s="64"/>
      <c r="C57" s="65"/>
      <c r="D57" s="63"/>
      <c r="E57" s="140"/>
      <c r="F57" s="140"/>
      <c r="G57" s="155" t="str">
        <f t="shared" si="3"/>
        <v/>
      </c>
      <c r="H57" s="64"/>
      <c r="I57" s="63"/>
      <c r="J57" s="63"/>
      <c r="K57" s="66"/>
      <c r="L57" s="65"/>
      <c r="M57" s="67"/>
      <c r="N57" s="65"/>
      <c r="O57" s="65"/>
      <c r="P57" s="79"/>
    </row>
    <row r="58" spans="1:16" s="7" customFormat="1" ht="24.75" customHeight="1" outlineLevel="1" x14ac:dyDescent="0.25">
      <c r="A58" s="139">
        <v>11</v>
      </c>
      <c r="B58" s="64"/>
      <c r="C58" s="65"/>
      <c r="D58" s="63"/>
      <c r="E58" s="140"/>
      <c r="F58" s="140"/>
      <c r="G58" s="155" t="str">
        <f t="shared" si="3"/>
        <v/>
      </c>
      <c r="H58" s="64"/>
      <c r="I58" s="63"/>
      <c r="J58" s="63"/>
      <c r="K58" s="66"/>
      <c r="L58" s="65"/>
      <c r="M58" s="67"/>
      <c r="N58" s="65"/>
      <c r="O58" s="65"/>
      <c r="P58" s="79"/>
    </row>
    <row r="59" spans="1:16" s="7" customFormat="1" ht="24.75" customHeight="1" outlineLevel="1" x14ac:dyDescent="0.25">
      <c r="A59" s="139">
        <v>12</v>
      </c>
      <c r="B59" s="64"/>
      <c r="C59" s="65"/>
      <c r="D59" s="63"/>
      <c r="E59" s="140"/>
      <c r="F59" s="140"/>
      <c r="G59" s="155"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5"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5"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5"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5"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5"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5"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5"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9"/>
      <c r="C91" s="121"/>
      <c r="D91" s="118"/>
      <c r="E91" s="140"/>
      <c r="F91" s="140"/>
      <c r="G91" s="155" t="str">
        <f t="shared" si="3"/>
        <v/>
      </c>
      <c r="H91" s="119"/>
      <c r="I91" s="118"/>
      <c r="J91" s="118"/>
      <c r="K91" s="120"/>
      <c r="L91" s="121"/>
      <c r="M91" s="116"/>
      <c r="N91" s="121"/>
      <c r="O91" s="121"/>
      <c r="P91" s="79"/>
    </row>
    <row r="92" spans="1:16" s="7" customFormat="1" ht="24.75" customHeight="1" outlineLevel="1" x14ac:dyDescent="0.25">
      <c r="A92" s="138">
        <v>45</v>
      </c>
      <c r="B92" s="119"/>
      <c r="C92" s="121"/>
      <c r="D92" s="118"/>
      <c r="E92" s="140"/>
      <c r="F92" s="140"/>
      <c r="G92" s="155" t="str">
        <f t="shared" si="3"/>
        <v/>
      </c>
      <c r="H92" s="119"/>
      <c r="I92" s="118"/>
      <c r="J92" s="118"/>
      <c r="K92" s="120"/>
      <c r="L92" s="121"/>
      <c r="M92" s="116"/>
      <c r="N92" s="121"/>
      <c r="O92" s="121"/>
      <c r="P92" s="79"/>
    </row>
    <row r="93" spans="1:16" s="7" customFormat="1" ht="24.75" customHeight="1" outlineLevel="1" x14ac:dyDescent="0.25">
      <c r="A93" s="138">
        <v>46</v>
      </c>
      <c r="B93" s="119"/>
      <c r="C93" s="121"/>
      <c r="D93" s="118"/>
      <c r="E93" s="140"/>
      <c r="F93" s="140"/>
      <c r="G93" s="155" t="str">
        <f t="shared" si="3"/>
        <v/>
      </c>
      <c r="H93" s="119"/>
      <c r="I93" s="118"/>
      <c r="J93" s="118"/>
      <c r="K93" s="120"/>
      <c r="L93" s="121"/>
      <c r="M93" s="116"/>
      <c r="N93" s="121"/>
      <c r="O93" s="121"/>
      <c r="P93" s="79"/>
    </row>
    <row r="94" spans="1:16" s="7" customFormat="1" ht="24.75" customHeight="1" outlineLevel="1" x14ac:dyDescent="0.25">
      <c r="A94" s="138">
        <v>47</v>
      </c>
      <c r="B94" s="119"/>
      <c r="C94" s="121"/>
      <c r="D94" s="118"/>
      <c r="E94" s="140"/>
      <c r="F94" s="140"/>
      <c r="G94" s="155" t="str">
        <f t="shared" si="3"/>
        <v/>
      </c>
      <c r="H94" s="119"/>
      <c r="I94" s="118"/>
      <c r="J94" s="118"/>
      <c r="K94" s="120"/>
      <c r="L94" s="121"/>
      <c r="M94" s="116"/>
      <c r="N94" s="121"/>
      <c r="O94" s="121"/>
      <c r="P94" s="79"/>
    </row>
    <row r="95" spans="1:16" s="7" customFormat="1" ht="24.75" customHeight="1" outlineLevel="1" x14ac:dyDescent="0.25">
      <c r="A95" s="139">
        <v>48</v>
      </c>
      <c r="B95" s="119"/>
      <c r="C95" s="121"/>
      <c r="D95" s="118"/>
      <c r="E95" s="140"/>
      <c r="F95" s="140"/>
      <c r="G95" s="155" t="str">
        <f t="shared" si="3"/>
        <v/>
      </c>
      <c r="H95" s="119"/>
      <c r="I95" s="118"/>
      <c r="J95" s="118"/>
      <c r="K95" s="120"/>
      <c r="L95" s="121"/>
      <c r="M95" s="116"/>
      <c r="N95" s="121"/>
      <c r="O95" s="121"/>
      <c r="P95" s="79"/>
    </row>
    <row r="96" spans="1:16" s="7" customFormat="1" ht="24.75" customHeight="1" outlineLevel="1" x14ac:dyDescent="0.25">
      <c r="A96" s="139">
        <v>49</v>
      </c>
      <c r="B96" s="119"/>
      <c r="C96" s="121"/>
      <c r="D96" s="118"/>
      <c r="E96" s="140"/>
      <c r="F96" s="140"/>
      <c r="G96" s="155" t="str">
        <f t="shared" si="3"/>
        <v/>
      </c>
      <c r="H96" s="119"/>
      <c r="I96" s="118"/>
      <c r="J96" s="118"/>
      <c r="K96" s="120"/>
      <c r="L96" s="121"/>
      <c r="M96" s="116"/>
      <c r="N96" s="121"/>
      <c r="O96" s="121"/>
      <c r="P96" s="79"/>
    </row>
    <row r="97" spans="1:16" s="7" customFormat="1" ht="24.75" customHeight="1" outlineLevel="1" x14ac:dyDescent="0.25">
      <c r="A97" s="139">
        <v>50</v>
      </c>
      <c r="B97" s="119"/>
      <c r="C97" s="121"/>
      <c r="D97" s="118"/>
      <c r="E97" s="140"/>
      <c r="F97" s="140"/>
      <c r="G97" s="155" t="str">
        <f t="shared" si="3"/>
        <v/>
      </c>
      <c r="H97" s="119"/>
      <c r="I97" s="118"/>
      <c r="J97" s="118"/>
      <c r="K97" s="120"/>
      <c r="L97" s="121"/>
      <c r="M97" s="116"/>
      <c r="N97" s="121"/>
      <c r="O97" s="121"/>
      <c r="P97" s="79"/>
    </row>
    <row r="98" spans="1:16" s="7" customFormat="1" ht="24.75" customHeight="1" outlineLevel="1" x14ac:dyDescent="0.25">
      <c r="A98" s="139">
        <v>51</v>
      </c>
      <c r="B98" s="119"/>
      <c r="C98" s="121"/>
      <c r="D98" s="118"/>
      <c r="E98" s="140"/>
      <c r="F98" s="140"/>
      <c r="G98" s="155" t="str">
        <f t="shared" si="3"/>
        <v/>
      </c>
      <c r="H98" s="119"/>
      <c r="I98" s="118"/>
      <c r="J98" s="118"/>
      <c r="K98" s="120"/>
      <c r="L98" s="121"/>
      <c r="M98" s="116"/>
      <c r="N98" s="121"/>
      <c r="O98" s="121"/>
      <c r="P98" s="79"/>
    </row>
    <row r="99" spans="1:16" s="7" customFormat="1" ht="24.75" customHeight="1" outlineLevel="1" x14ac:dyDescent="0.25">
      <c r="A99" s="139">
        <v>52</v>
      </c>
      <c r="B99" s="119"/>
      <c r="C99" s="121"/>
      <c r="D99" s="118"/>
      <c r="E99" s="140"/>
      <c r="F99" s="140"/>
      <c r="G99" s="155" t="str">
        <f t="shared" si="3"/>
        <v/>
      </c>
      <c r="H99" s="119"/>
      <c r="I99" s="118"/>
      <c r="J99" s="118"/>
      <c r="K99" s="120"/>
      <c r="L99" s="121"/>
      <c r="M99" s="116"/>
      <c r="N99" s="121"/>
      <c r="O99" s="121"/>
      <c r="P99" s="79"/>
    </row>
    <row r="100" spans="1:16" s="7" customFormat="1" ht="24.75" customHeight="1" outlineLevel="1" x14ac:dyDescent="0.25">
      <c r="A100" s="139">
        <v>53</v>
      </c>
      <c r="B100" s="119"/>
      <c r="C100" s="121"/>
      <c r="D100" s="118"/>
      <c r="E100" s="140"/>
      <c r="F100" s="140"/>
      <c r="G100" s="155" t="str">
        <f t="shared" si="3"/>
        <v/>
      </c>
      <c r="H100" s="119"/>
      <c r="I100" s="118"/>
      <c r="J100" s="118"/>
      <c r="K100" s="120"/>
      <c r="L100" s="121"/>
      <c r="M100" s="116"/>
      <c r="N100" s="121"/>
      <c r="O100" s="121"/>
      <c r="P100" s="79"/>
    </row>
    <row r="101" spans="1:16" s="7" customFormat="1" ht="24.75" customHeight="1" outlineLevel="1" x14ac:dyDescent="0.25">
      <c r="A101" s="139">
        <v>54</v>
      </c>
      <c r="B101" s="119"/>
      <c r="C101" s="121"/>
      <c r="D101" s="118"/>
      <c r="E101" s="140"/>
      <c r="F101" s="140"/>
      <c r="G101" s="155" t="str">
        <f t="shared" si="3"/>
        <v/>
      </c>
      <c r="H101" s="119"/>
      <c r="I101" s="118"/>
      <c r="J101" s="118"/>
      <c r="K101" s="120"/>
      <c r="L101" s="121"/>
      <c r="M101" s="116"/>
      <c r="N101" s="121"/>
      <c r="O101" s="121"/>
      <c r="P101" s="79"/>
    </row>
    <row r="102" spans="1:16" s="7" customFormat="1" ht="24.75" customHeight="1" outlineLevel="1" x14ac:dyDescent="0.25">
      <c r="A102" s="139">
        <v>55</v>
      </c>
      <c r="B102" s="119"/>
      <c r="C102" s="121"/>
      <c r="D102" s="118"/>
      <c r="E102" s="140"/>
      <c r="F102" s="140"/>
      <c r="G102" s="155" t="str">
        <f t="shared" si="3"/>
        <v/>
      </c>
      <c r="H102" s="119"/>
      <c r="I102" s="118"/>
      <c r="J102" s="118"/>
      <c r="K102" s="120"/>
      <c r="L102" s="121"/>
      <c r="M102" s="116"/>
      <c r="N102" s="121"/>
      <c r="O102" s="121"/>
      <c r="P102" s="79"/>
    </row>
    <row r="103" spans="1:16" s="7" customFormat="1" ht="24.75" customHeight="1" outlineLevel="1" x14ac:dyDescent="0.25">
      <c r="A103" s="139">
        <v>56</v>
      </c>
      <c r="B103" s="119"/>
      <c r="C103" s="121"/>
      <c r="D103" s="118"/>
      <c r="E103" s="140"/>
      <c r="F103" s="140"/>
      <c r="G103" s="155" t="str">
        <f t="shared" si="3"/>
        <v/>
      </c>
      <c r="H103" s="119"/>
      <c r="I103" s="118"/>
      <c r="J103" s="118"/>
      <c r="K103" s="120"/>
      <c r="L103" s="121"/>
      <c r="M103" s="116"/>
      <c r="N103" s="121"/>
      <c r="O103" s="121"/>
      <c r="P103" s="79"/>
    </row>
    <row r="104" spans="1:16" s="7" customFormat="1" ht="24.75" customHeight="1" outlineLevel="1" x14ac:dyDescent="0.25">
      <c r="A104" s="139">
        <v>57</v>
      </c>
      <c r="B104" s="119"/>
      <c r="C104" s="121"/>
      <c r="D104" s="118"/>
      <c r="E104" s="140"/>
      <c r="F104" s="140"/>
      <c r="G104" s="155" t="str">
        <f t="shared" si="3"/>
        <v/>
      </c>
      <c r="H104" s="119"/>
      <c r="I104" s="118"/>
      <c r="J104" s="118"/>
      <c r="K104" s="120"/>
      <c r="L104" s="121"/>
      <c r="M104" s="116"/>
      <c r="N104" s="121"/>
      <c r="O104" s="121"/>
      <c r="P104" s="79"/>
    </row>
    <row r="105" spans="1:16" s="7" customFormat="1" ht="24.75" customHeight="1" outlineLevel="1" x14ac:dyDescent="0.25">
      <c r="A105" s="139">
        <v>58</v>
      </c>
      <c r="B105" s="119"/>
      <c r="C105" s="121"/>
      <c r="D105" s="118"/>
      <c r="E105" s="140"/>
      <c r="F105" s="140"/>
      <c r="G105" s="155" t="str">
        <f t="shared" si="3"/>
        <v/>
      </c>
      <c r="H105" s="119"/>
      <c r="I105" s="118"/>
      <c r="J105" s="118"/>
      <c r="K105" s="120"/>
      <c r="L105" s="121"/>
      <c r="M105" s="116"/>
      <c r="N105" s="121"/>
      <c r="O105" s="121"/>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8" t="s">
        <v>2676</v>
      </c>
      <c r="E114" s="172">
        <v>43876</v>
      </c>
      <c r="F114" s="172">
        <v>44196</v>
      </c>
      <c r="G114" s="155">
        <f>IF(AND(E114&lt;&gt;"",F114&lt;&gt;""),((F114-E114)/30),"")</f>
        <v>10.666666666666666</v>
      </c>
      <c r="H114" s="119" t="s">
        <v>2690</v>
      </c>
      <c r="I114" s="118" t="s">
        <v>986</v>
      </c>
      <c r="J114" s="118" t="s">
        <v>1011</v>
      </c>
      <c r="K114" s="68">
        <v>330058222</v>
      </c>
      <c r="L114" s="100">
        <f>+IF(AND(K114&gt;0,O114="Ejecución"),(K114/877802)*Tabla28[[#This Row],[% participación]],IF(AND(K114&gt;0,O114&lt;&gt;"Ejecución"),"-",""))</f>
        <v>376.00532010635658</v>
      </c>
      <c r="M114" s="121" t="s">
        <v>1148</v>
      </c>
      <c r="N114" s="168">
        <f>+IF(M118="No",1,IF(M118="Si","Ingrese %",""))</f>
        <v>1</v>
      </c>
      <c r="O114" s="157" t="s">
        <v>1150</v>
      </c>
      <c r="P114" s="78"/>
    </row>
    <row r="115" spans="1:16" s="6" customFormat="1" ht="24.75" customHeight="1" x14ac:dyDescent="0.25">
      <c r="A115" s="138">
        <v>2</v>
      </c>
      <c r="B115" s="156" t="s">
        <v>2665</v>
      </c>
      <c r="C115" s="158" t="s">
        <v>31</v>
      </c>
      <c r="D115" s="118" t="s">
        <v>2676</v>
      </c>
      <c r="E115" s="172">
        <v>43876</v>
      </c>
      <c r="F115" s="172">
        <v>44196</v>
      </c>
      <c r="G115" s="155">
        <f t="shared" ref="G115:G116" si="4">IF(AND(E115&lt;&gt;"",F115&lt;&gt;""),((F115-E115)/30),"")</f>
        <v>10.666666666666666</v>
      </c>
      <c r="H115" s="119" t="s">
        <v>2690</v>
      </c>
      <c r="I115" s="118" t="s">
        <v>986</v>
      </c>
      <c r="J115" s="118" t="s">
        <v>993</v>
      </c>
      <c r="K115" s="68">
        <v>330058222</v>
      </c>
      <c r="L115" s="100">
        <f>+IF(AND(K115&gt;0,O115="Ejecución"),(K115/877802)*Tabla28[[#This Row],[% participación]],IF(AND(K115&gt;0,O115&lt;&gt;"Ejecución"),"-",""))</f>
        <v>376.00532010635658</v>
      </c>
      <c r="M115" s="65" t="s">
        <v>1148</v>
      </c>
      <c r="N115" s="168">
        <f>+IF(M118="No",1,IF(M118="Si","Ingrese %",""))</f>
        <v>1</v>
      </c>
      <c r="O115" s="157" t="s">
        <v>1150</v>
      </c>
      <c r="P115" s="78"/>
    </row>
    <row r="116" spans="1:16" s="6" customFormat="1" ht="24.75" customHeight="1" x14ac:dyDescent="0.25">
      <c r="A116" s="138">
        <v>3</v>
      </c>
      <c r="B116" s="156" t="s">
        <v>2665</v>
      </c>
      <c r="C116" s="158" t="s">
        <v>31</v>
      </c>
      <c r="D116" s="118" t="s">
        <v>2676</v>
      </c>
      <c r="E116" s="172">
        <v>43876</v>
      </c>
      <c r="F116" s="172">
        <v>44196</v>
      </c>
      <c r="G116" s="155">
        <f t="shared" si="4"/>
        <v>10.666666666666666</v>
      </c>
      <c r="H116" s="119" t="s">
        <v>2690</v>
      </c>
      <c r="I116" s="118" t="s">
        <v>986</v>
      </c>
      <c r="J116" s="118" t="s">
        <v>1030</v>
      </c>
      <c r="K116" s="68">
        <v>310254708</v>
      </c>
      <c r="L116" s="100">
        <f>+IF(AND(K116&gt;0,O116="Ejecución"),(K116/877802)*Tabla28[[#This Row],[% participación]],IF(AND(K116&gt;0,O116&lt;&gt;"Ejecución"),"-",""))</f>
        <v>353.44497734113162</v>
      </c>
      <c r="M116" s="65" t="s">
        <v>1148</v>
      </c>
      <c r="N116" s="168">
        <f>+IF(M118="No",1,IF(M118="Si","Ingrese %",""))</f>
        <v>1</v>
      </c>
      <c r="O116" s="157" t="s">
        <v>1150</v>
      </c>
      <c r="P116" s="78"/>
    </row>
    <row r="117" spans="1:16" s="6" customFormat="1" ht="24.75" customHeight="1" outlineLevel="1" x14ac:dyDescent="0.25">
      <c r="A117" s="138">
        <v>4</v>
      </c>
      <c r="B117" s="156" t="s">
        <v>2665</v>
      </c>
      <c r="C117" s="158" t="s">
        <v>31</v>
      </c>
      <c r="D117" s="118" t="s">
        <v>2691</v>
      </c>
      <c r="E117" s="118" t="s">
        <v>2692</v>
      </c>
      <c r="F117" s="172">
        <v>44196</v>
      </c>
      <c r="G117" s="155">
        <f t="shared" ref="G117:G159" si="5">IF(AND(E117&lt;&gt;"",F117&lt;&gt;""),((F117-E117)/30),"")</f>
        <v>10.366666666666667</v>
      </c>
      <c r="H117" s="119" t="s">
        <v>2693</v>
      </c>
      <c r="I117" s="118" t="s">
        <v>1109</v>
      </c>
      <c r="J117" s="118" t="s">
        <v>1113</v>
      </c>
      <c r="K117" s="68">
        <v>814366725</v>
      </c>
      <c r="L117" s="100">
        <f>+IF(AND(K117&gt;0,O117="Ejecución"),(K117/877802)*Tabla28[[#This Row],[% participación]],IF(AND(K117&gt;0,O117&lt;&gt;"Ejecución"),"-",""))</f>
        <v>927.7339593666909</v>
      </c>
      <c r="M117" s="65" t="s">
        <v>1148</v>
      </c>
      <c r="N117" s="168">
        <f>+IF(M118="No",1,IF(M118="Si","Ingrese %",""))</f>
        <v>1</v>
      </c>
      <c r="O117" s="157" t="s">
        <v>1150</v>
      </c>
      <c r="P117" s="78"/>
    </row>
    <row r="118" spans="1:16" s="7" customFormat="1" ht="24.75" customHeight="1" outlineLevel="1" x14ac:dyDescent="0.25">
      <c r="A118" s="139">
        <v>5</v>
      </c>
      <c r="B118" s="156" t="s">
        <v>2665</v>
      </c>
      <c r="C118" s="158" t="s">
        <v>31</v>
      </c>
      <c r="D118" s="118" t="s">
        <v>2691</v>
      </c>
      <c r="E118" s="118" t="s">
        <v>2692</v>
      </c>
      <c r="F118" s="172">
        <v>44196</v>
      </c>
      <c r="G118" s="155">
        <f t="shared" si="5"/>
        <v>10.366666666666667</v>
      </c>
      <c r="H118" s="119" t="s">
        <v>2693</v>
      </c>
      <c r="I118" s="118" t="s">
        <v>1109</v>
      </c>
      <c r="J118" s="118" t="s">
        <v>1114</v>
      </c>
      <c r="K118" s="68">
        <v>445356803</v>
      </c>
      <c r="L118" s="100">
        <f>+IF(AND(K118&gt;0,O118="Ejecución"),(K118/877802)*Tabla28[[#This Row],[% participación]],IF(AND(K118&gt;0,O118&lt;&gt;"Ejecución"),"-",""))</f>
        <v>507.35450933126151</v>
      </c>
      <c r="M118" s="65" t="s">
        <v>1148</v>
      </c>
      <c r="N118" s="168">
        <f t="shared" ref="N118:N160" si="6">+IF(M118="No",1,IF(M118="Si","Ingrese %",""))</f>
        <v>1</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2"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9"/>
      <c r="Z178" s="160" t="str">
        <f>IF(Y178&gt;0,SUM(E180+Y178),"")</f>
        <v/>
      </c>
      <c r="AA178" s="19"/>
      <c r="AB178" s="19"/>
    </row>
    <row r="179" spans="1:28" ht="23.25" x14ac:dyDescent="0.25">
      <c r="A179" s="9"/>
      <c r="B179" s="220" t="s">
        <v>2669</v>
      </c>
      <c r="C179" s="220"/>
      <c r="D179" s="220"/>
      <c r="E179" s="166">
        <v>0.02</v>
      </c>
      <c r="F179" s="165">
        <v>0.03</v>
      </c>
      <c r="G179" s="160">
        <f>IF(F179&gt;0,SUM(E179+F179),"")</f>
        <v>0.05</v>
      </c>
      <c r="H179" s="5"/>
      <c r="I179" s="220" t="s">
        <v>2671</v>
      </c>
      <c r="J179" s="220"/>
      <c r="K179" s="220"/>
      <c r="L179" s="220"/>
      <c r="M179" s="167">
        <v>0.05</v>
      </c>
      <c r="O179" s="8"/>
      <c r="Q179" s="19"/>
      <c r="R179" s="154">
        <f>IF(M179&gt;0,SUM(L179+M179),"")</f>
        <v>0.05</v>
      </c>
      <c r="T179" s="19"/>
      <c r="U179" s="176" t="s">
        <v>1166</v>
      </c>
      <c r="V179" s="176"/>
      <c r="W179" s="176"/>
      <c r="X179" s="24">
        <v>0.02</v>
      </c>
      <c r="Y179" s="159"/>
      <c r="Z179" s="160" t="str">
        <f>IF(Y179&gt;0,SUM(E181+Y179),"")</f>
        <v/>
      </c>
      <c r="AA179" s="19"/>
      <c r="AB179" s="19"/>
    </row>
    <row r="180" spans="1:28" ht="23.25" hidden="1" x14ac:dyDescent="0.25">
      <c r="A180" s="9"/>
      <c r="B180" s="200"/>
      <c r="C180" s="200"/>
      <c r="D180" s="200"/>
      <c r="E180" s="164"/>
      <c r="H180" s="5"/>
      <c r="I180" s="200"/>
      <c r="J180" s="200"/>
      <c r="K180" s="200"/>
      <c r="L180" s="200"/>
      <c r="M180" s="5"/>
      <c r="O180" s="8"/>
      <c r="Q180" s="19"/>
      <c r="R180" s="154" t="str">
        <f>IF(S180&gt;0,SUM(L180+S180),"")</f>
        <v/>
      </c>
      <c r="S180" s="159"/>
      <c r="T180" s="19"/>
      <c r="U180" s="176" t="s">
        <v>1167</v>
      </c>
      <c r="V180" s="176"/>
      <c r="W180" s="176"/>
      <c r="X180" s="24">
        <v>0.03</v>
      </c>
      <c r="Y180" s="159"/>
      <c r="Z180" s="160" t="str">
        <f>IF(Y180&gt;0,SUM(E182+Y180),"")</f>
        <v/>
      </c>
      <c r="AA180" s="19"/>
      <c r="AB180" s="19"/>
    </row>
    <row r="181" spans="1:28" ht="23.25" hidden="1" x14ac:dyDescent="0.25">
      <c r="A181" s="9"/>
      <c r="B181" s="200"/>
      <c r="C181" s="200"/>
      <c r="D181" s="200"/>
      <c r="E181" s="164"/>
      <c r="H181" s="5"/>
      <c r="I181" s="200"/>
      <c r="J181" s="200"/>
      <c r="K181" s="200"/>
      <c r="L181" s="200"/>
      <c r="M181" s="5"/>
      <c r="O181" s="8"/>
      <c r="Q181" s="19"/>
      <c r="R181" s="154" t="str">
        <f>IF(S181&gt;0,SUM(L181+S181),"")</f>
        <v/>
      </c>
      <c r="S181" s="159"/>
      <c r="T181" s="19"/>
      <c r="U181" s="19"/>
      <c r="V181" s="19"/>
      <c r="W181" s="19"/>
      <c r="X181" s="19"/>
      <c r="Y181" s="19"/>
      <c r="Z181" s="19"/>
      <c r="AA181" s="19"/>
      <c r="AB181" s="19"/>
    </row>
    <row r="182" spans="1:28" ht="23.25" hidden="1" x14ac:dyDescent="0.25">
      <c r="A182" s="9"/>
      <c r="B182" s="200"/>
      <c r="C182" s="200"/>
      <c r="D182" s="200"/>
      <c r="E182" s="164"/>
      <c r="H182" s="5"/>
      <c r="I182" s="200"/>
      <c r="J182" s="200"/>
      <c r="K182" s="200"/>
      <c r="L182" s="200"/>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0.05</v>
      </c>
      <c r="D185" s="91" t="s">
        <v>2628</v>
      </c>
      <c r="E185" s="94">
        <f>+(C185*SUM(K20:K35))</f>
        <v>66122907</v>
      </c>
      <c r="F185" s="92"/>
      <c r="G185" s="93"/>
      <c r="H185" s="88"/>
      <c r="I185" s="90" t="s">
        <v>2627</v>
      </c>
      <c r="J185" s="161">
        <f>+SUM(M179:M183)</f>
        <v>0.05</v>
      </c>
      <c r="K185" s="201" t="s">
        <v>2628</v>
      </c>
      <c r="L185" s="201"/>
      <c r="M185" s="94">
        <f>+J185*(SUM(K20:K35))</f>
        <v>66122907</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5" t="s">
        <v>2636</v>
      </c>
      <c r="C192" s="235"/>
      <c r="E192" s="5" t="s">
        <v>20</v>
      </c>
      <c r="H192" s="26" t="s">
        <v>24</v>
      </c>
      <c r="J192" s="5" t="s">
        <v>2637</v>
      </c>
      <c r="K192" s="5"/>
      <c r="M192" s="5"/>
      <c r="N192" s="5"/>
      <c r="O192" s="8"/>
      <c r="Q192" s="149"/>
      <c r="R192" s="150"/>
      <c r="S192" s="150"/>
      <c r="T192" s="149"/>
    </row>
    <row r="193" spans="1:18" x14ac:dyDescent="0.25">
      <c r="A193" s="9"/>
      <c r="C193" s="174">
        <v>41970</v>
      </c>
      <c r="D193" s="5"/>
      <c r="E193" s="175">
        <v>2226</v>
      </c>
      <c r="F193" s="5"/>
      <c r="G193" s="5"/>
      <c r="H193" s="175" t="s">
        <v>2694</v>
      </c>
      <c r="J193" s="5"/>
      <c r="K193" s="122">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2695</v>
      </c>
      <c r="D211" s="21"/>
      <c r="G211" s="27" t="s">
        <v>2620</v>
      </c>
      <c r="H211" s="143" t="s">
        <v>2696</v>
      </c>
      <c r="J211" s="27" t="s">
        <v>2622</v>
      </c>
      <c r="K211" s="143" t="s">
        <v>2696</v>
      </c>
      <c r="L211" s="21"/>
      <c r="M211" s="21"/>
      <c r="N211" s="21"/>
      <c r="O211" s="8"/>
    </row>
    <row r="212" spans="1:15" x14ac:dyDescent="0.25">
      <c r="A212" s="9"/>
      <c r="B212" s="27" t="s">
        <v>2619</v>
      </c>
      <c r="C212" s="142" t="s">
        <v>2695</v>
      </c>
      <c r="D212" s="21"/>
      <c r="G212" s="27" t="s">
        <v>2621</v>
      </c>
      <c r="H212" s="143" t="s">
        <v>2697</v>
      </c>
      <c r="J212" s="27" t="s">
        <v>2623</v>
      </c>
      <c r="K212" s="142"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purl.org/dc/elements/1.1/"/>
    <ds:schemaRef ds:uri="a65d333d-5b59-4810-bc94-b80d9325abbc"/>
    <ds:schemaRef ds:uri="http://schemas.microsoft.com/office/2006/documentManagement/types"/>
    <ds:schemaRef ds:uri="4fb10211-09fb-4e80-9f0b-184718d5d98c"/>
    <ds:schemaRef ds:uri="http://www.w3.org/XML/1998/namespace"/>
    <ds:schemaRef ds:uri="http://purl.org/dc/dcmityp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2020-12-31T13:51:00Z</cp:lastPrinted>
  <dcterms:created xsi:type="dcterms:W3CDTF">2020-10-14T21:57:42Z</dcterms:created>
  <dcterms:modified xsi:type="dcterms:W3CDTF">2021-01-05T00:22:29Z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