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TOLIMA\2021-73-100018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<sst xmlns="http://schemas.openxmlformats.org/spreadsheetml/2006/main" count="3121" uniqueCount="2701">
  <si>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</si>
  <si>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</si>
  <si>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</si>
  <si>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</si>
  <si>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</si>
  <si>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</si>
  <si>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</si>
  <si>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</si>
  <si>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</si>
  <si>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</si>
  <si>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</si>
  <si>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</si>
  <si>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</si>
  <si>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</si>
  <si>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</si>
  <si>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</si>
  <si>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</si>
  <si>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</si>
  <si>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</si>
  <si>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</si>
  <si>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</si>
  <si>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</si>
  <si>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</si>
  <si>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</si>
  <si>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</si>
  <si>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</si>
  <si>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</si>
  <si>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</si>
  <si>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</si>
  <si>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</si>
  <si>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</si>
  <si>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</si>
  <si>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</si>
  <si>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</si>
  <si>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</si>
  <si>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</si>
  <si>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</si>
  <si>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</si>
  <si>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</si>
  <si>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</si>
  <si>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</si>
  <si>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</si>
  <si>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</si>
  <si>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</si>
  <si>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</si>
  <si>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</si>
  <si>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</si>
  <si>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</si>
  <si>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</si>
  <si>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</si>
  <si>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</si>
  <si>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</si>
  <si>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</si>
  <si>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</si>
  <si>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</si>
  <si>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</si>
  <si>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</si>
  <si>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</si>
  <si>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</si>
  <si>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</si>
  <si>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</si>
  <si>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</si>
  <si>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</si>
  <si>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</si>
  <si>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</si>
  <si>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</si>
  <si>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</si>
  <si>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</si>
  <si>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</si>
  <si>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</si>
  <si>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</si>
  <si>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</si>
  <si>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</si>
  <si>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</si>
  <si>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</si>
  <si>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</si>
  <si>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</si>
  <si>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</si>
  <si>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</si>
  <si>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</si>
  <si>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</si>
  <si>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</si>
  <si>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</si>
  <si>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</si>
  <si>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</si>
  <si>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</si>
  <si>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</si>
  <si>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</si>
  <si>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</si>
  <si>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</si>
  <si>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</si>
  <si>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</si>
  <si>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</si>
  <si>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</si>
  <si>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</si>
  <si>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</si>
  <si>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</si>
  <si>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</si>
  <si>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</si>
  <si>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</si>
  <si>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</si>
  <si>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</si>
  <si>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</si>
  <si>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</si>
  <si>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</si>
  <si>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</si>
  <si>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</si>
  <si>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</si>
  <si>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</si>
  <si>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</si>
  <si>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</si>
  <si>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</si>
  <si>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</si>
  <si>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</si>
  <si>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</si>
  <si>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</si>
  <si>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</si>
  <si>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</si>
  <si>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</si>
  <si>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</si>
  <si>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</si>
  <si>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</si>
  <si>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</si>
  <si>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</si>
  <si>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</si>
  <si>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</si>
  <si>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</si>
  <si>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</si>
  <si>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</si>
  <si>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</si>
  <si>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</si>
  <si>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</si>
  <si>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</si>
  <si>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</si>
  <si>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</si>
  <si>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</si>
  <si>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</si>
  <si>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</si>
  <si>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</si>
  <si>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</si>
  <si>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</si>
  <si>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</si>
  <si>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</si>
  <si>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</si>
  <si>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</si>
  <si>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</si>
  <si>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</si>
  <si>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</si>
  <si>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</si>
  <si>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</si>
  <si>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</si>
  <si>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</si>
  <si>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</si>
  <si>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</si>
  <si>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</si>
  <si>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</si>
  <si>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</si>
  <si>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</si>
  <si>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</si>
  <si>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</si>
  <si>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</si>
  <si>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</si>
  <si>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</si>
  <si>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</si>
  <si>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</si>
  <si>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</si>
  <si>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</si>
  <si>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</si>
  <si>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</si>
  <si>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</si>
  <si>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</si>
  <si>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</si>
  <si>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</si>
  <si>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</si>
  <si>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</si>
  <si>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</si>
  <si>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</si>
  <si>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</si>
  <si>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</si>
  <si>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</si>
  <si>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</si>
  <si>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</si>
  <si>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</si>
  <si>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</si>
  <si>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</si>
  <si>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</si>
  <si>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</si>
  <si>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</si>
  <si>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</si>
  <si>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</si>
  <si>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</si>
  <si>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</si>
  <si>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</si>
  <si>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</si>
  <si>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</si>
  <si>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</si>
  <si>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</si>
  <si>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</si>
  <si>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</si>
  <si>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</si>
  <si>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</si>
  <si>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</si>
  <si>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</si>
  <si>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</si>
  <si>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</si>
  <si>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</si>
  <si>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</si>
  <si>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</si>
  <si>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</si>
  <si>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</si>
  <si>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</si>
  <si>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</si>
  <si>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</si>
  <si>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</si>
  <si>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</si>
  <si>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</si>
  <si>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</si>
  <si>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</si>
  <si>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</si>
  <si>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</si>
  <si>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</si>
  <si>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</si>
  <si>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</si>
  <si>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</si>
  <si>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</si>
  <si>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</si>
  <si>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</si>
  <si>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</si>
  <si>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</si>
  <si>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</si>
  <si>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</si>
  <si>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</si>
  <si>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</si>
  <si>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</si>
  <si>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</si>
  <si>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</si>
  <si>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</si>
  <si>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</si>
  <si>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</si>
  <si>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</si>
  <si>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</si>
  <si>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</si>
  <si>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</si>
  <si>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</si>
  <si>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</si>
  <si>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</si>
  <si>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</si>
  <si>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</si>
  <si>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</si>
  <si>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</si>
  <si>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</si>
  <si>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</si>
  <si>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</si>
  <si>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</si>
  <si>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</si>
  <si>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</si>
  <si>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</si>
  <si>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</si>
  <si>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</si>
  <si>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</si>
  <si>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</si>
  <si>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</si>
  <si>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</si>
  <si>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</si>
  <si>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</si>
  <si>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</si>
  <si>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</si>
  <si>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</si>
  <si>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</si>
  <si>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</si>
  <si>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</si>
  <si>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</si>
  <si>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</si>
  <si>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</si>
  <si>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</si>
  <si>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</si>
  <si>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</si>
  <si>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</si>
  <si>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</si>
  <si>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</si>
  <si>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</si>
  <si>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</si>
  <si>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</si>
  <si>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</si>
  <si>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</si>
  <si>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</si>
  <si>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</si>
  <si>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</si>
  <si>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</si>
  <si>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</si>
  <si>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</si>
  <si>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</si>
  <si>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</si>
  <si>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</si>
  <si>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</si>
  <si>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</si>
  <si>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</si>
  <si>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</si>
  <si>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</si>
  <si>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</si>
  <si>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</si>
  <si>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</si>
  <si>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</si>
  <si>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</si>
  <si>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</si>
  <si>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</si>
  <si>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</si>
  <si>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</si>
  <si>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</si>
  <si>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</si>
  <si>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</si>
  <si>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</si>
  <si>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</si>
  <si>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</si>
  <si>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</si>
  <si>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</si>
  <si>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</si>
  <si>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</si>
  <si>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</si>
  <si>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</si>
  <si>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</si>
  <si>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</si>
  <si>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</si>
  <si>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</si>
  <si>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</si>
  <si>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</si>
  <si>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</si>
  <si>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</si>
  <si>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</si>
  <si>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</si>
  <si>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</si>
  <si>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</si>
  <si>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</si>
  <si>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</si>
  <si>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</si>
  <si>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</si>
  <si>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</si>
  <si>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</si>
  <si>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</si>
  <si>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</si>
  <si>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</si>
  <si>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</si>
  <si>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</si>
  <si>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</si>
  <si>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</si>
  <si>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</si>
  <si>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</si>
  <si>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</si>
  <si>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</si>
  <si>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</si>
  <si>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</si>
  <si>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</si>
  <si>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</si>
  <si>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</si>
  <si>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</si>
  <si>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</si>
  <si>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</si>
  <si>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</si>
  <si>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</si>
  <si>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</si>
  <si>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</si>
  <si>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</si>
  <si>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</si>
  <si>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</si>
  <si>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</si>
  <si>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</si>
  <si>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</si>
  <si>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</si>
  <si>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</si>
  <si>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</si>
  <si>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</si>
  <si>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</si>
  <si>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</si>
  <si>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</si>
  <si>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</si>
  <si>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</si>
  <si>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</si>
  <si>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</si>
  <si>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</si>
  <si>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</si>
  <si>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</si>
  <si>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</si>
  <si>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</si>
  <si>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</si>
  <si>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</si>
  <si>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</si>
  <si>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</si>
  <si>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</si>
  <si>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</si>
  <si>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</si>
  <si>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</si>
  <si>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</si>
  <si>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</si>
  <si>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</si>
  <si>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</si>
  <si>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</si>
  <si>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</si>
  <si>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</si>
  <si>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</si>
  <si>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</si>
  <si>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</si>
  <si>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</si>
  <si>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</si>
  <si>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</si>
  <si>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</si>
  <si>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</si>
  <si>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</si>
  <si>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</si>
  <si>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</si>
  <si>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</si>
  <si>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</si>
  <si>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</si>
  <si>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</si>
  <si>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</si>
  <si>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</si>
  <si>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</si>
  <si>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</si>
  <si>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</si>
  <si>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</si>
  <si>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</si>
  <si>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</si>
  <si>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</si>
  <si>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</si>
  <si>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</si>
  <si>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</si>
  <si>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</si>
  <si>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</si>
  <si>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</si>
  <si>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</si>
  <si>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</si>
  <si>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</si>
  <si>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</si>
  <si>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</si>
  <si>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</si>
  <si>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</si>
  <si>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</si>
  <si>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</si>
  <si>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</si>
  <si>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</si>
  <si>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</si>
  <si>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</si>
  <si>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</si>
  <si>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</si>
  <si>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</si>
  <si>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</si>
  <si>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</si>
  <si>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</si>
  <si>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</si>
  <si>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</si>
  <si>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</si>
  <si>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</si>
  <si>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</si>
  <si>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</si>
  <si>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</si>
  <si>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</si>
  <si>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</si>
  <si>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</si>
  <si>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</si>
  <si>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</si>
  <si>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</si>
  <si>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</si>
  <si>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</si>
  <si>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</si>
  <si>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</si>
  <si>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</si>
  <si>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</si>
  <si>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</si>
  <si>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</si>
  <si>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</si>
  <si>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</si>
  <si>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</si>
  <si>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</si>
  <si>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</si>
  <si>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</si>
  <si>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</si>
  <si>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</si>
  <si>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</si>
  <si>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</si>
  <si>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</si>
  <si>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</si>
  <si>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</si>
  <si>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</si>
  <si>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</si>
  <si>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</si>
  <si>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</si>
  <si>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</si>
  <si>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</si>
  <si>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</si>
  <si>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</si>
  <si>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</si>
  <si>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</si>
  <si>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</si>
  <si>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</si>
  <si>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</si>
  <si>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</si>
  <si>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</si>
  <si>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</si>
  <si>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</si>
  <si>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</si>
  <si>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</si>
  <si>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</si>
  <si>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</si>
  <si>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</si>
  <si>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</si>
  <si>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</si>
  <si>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</si>
  <si>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</si>
  <si>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</si>
  <si>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</si>
  <si>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</si>
  <si>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</si>
  <si>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</si>
  <si>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</si>
  <si>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</si>
  <si>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</si>
  <si>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</si>
  <si>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</si>
  <si>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</si>
  <si>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</si>
  <si>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</si>
  <si>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</si>
  <si>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</si>
  <si>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</si>
  <si>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</si>
  <si>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</si>
  <si>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</si>
  <si>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</si>
  <si>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</si>
  <si>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</si>
  <si>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</si>
  <si>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</si>
  <si>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</si>
  <si>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</si>
  <si>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</si>
  <si>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</si>
  <si>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</si>
  <si>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</si>
  <si>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</si>
  <si>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</si>
  <si>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</si>
  <si>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</si>
  <si>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</si>
  <si>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</si>
  <si>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</si>
  <si>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</si>
  <si>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</si>
  <si>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</si>
  <si>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</si>
  <si>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</si>
  <si>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</si>
  <si>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</si>
  <si>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</si>
  <si>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</si>
  <si>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</si>
  <si>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</si>
  <si>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</si>
  <si>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</si>
  <si>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</si>
  <si>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</si>
  <si>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</si>
  <si>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</si>
  <si>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</si>
  <si>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</si>
  <si>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</si>
  <si>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</si>
  <si>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</si>
  <si>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</si>
  <si>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</si>
  <si>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</si>
  <si>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</si>
  <si>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</si>
  <si>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</si>
  <si>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</si>
  <si>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</si>
  <si>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</si>
  <si>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</si>
  <si>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</si>
  <si>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</si>
  <si>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</si>
  <si>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</si>
  <si>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</si>
  <si>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</si>
  <si>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</si>
  <si>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</si>
  <si>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</si>
  <si>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</si>
  <si>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</si>
  <si>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</si>
  <si>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</si>
  <si>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</si>
  <si>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</si>
  <si>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</si>
  <si>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</si>
  <si>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</si>
  <si>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</si>
  <si>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</si>
  <si>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</si>
  <si>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</si>
  <si>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</si>
  <si>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</si>
  <si>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</si>
  <si>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</si>
  <si>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</si>
  <si>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</si>
  <si>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</si>
  <si>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</si>
  <si>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</si>
  <si>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</si>
  <si>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</si>
  <si>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</si>
  <si>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</si>
  <si>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</si>
  <si>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</si>
  <si>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</si>
  <si>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</si>
  <si>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</si>
  <si>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</si>
  <si>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</si>
  <si>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</si>
  <si>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</si>
  <si>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</si>
  <si>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</si>
  <si>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</si>
  <si>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</si>
  <si>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</si>
  <si>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</si>
  <si>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</si>
  <si>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</si>
  <si>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</si>
  <si>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</si>
  <si>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</si>
  <si>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</si>
  <si>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</si>
  <si>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</si>
  <si>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</si>
  <si>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</si>
  <si>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</si>
  <si>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</si>
  <si>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</si>
  <si>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</si>
  <si>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</si>
  <si>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</si>
  <si>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</si>
  <si>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</si>
  <si>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</si>
  <si>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</si>
  <si>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</si>
  <si>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</si>
  <si>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</si>
  <si>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</si>
  <si>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</si>
  <si>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</si>
  <si>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</si>
  <si>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</si>
  <si>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</si>
  <si>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</si>
  <si>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</si>
  <si>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</si>
  <si>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</si>
  <si>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</si>
  <si>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</si>
  <si>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</si>
  <si>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</si>
  <si>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</si>
  <si>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</si>
  <si>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</si>
  <si>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</si>
  <si>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</si>
  <si>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</si>
  <si>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</si>
  <si>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</si>
  <si>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</si>
  <si>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</si>
  <si>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</si>
  <si>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</si>
  <si>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</si>
  <si>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</si>
  <si>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</si>
  <si>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</si>
  <si>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</si>
  <si>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</si>
  <si>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</si>
  <si>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</si>
  <si>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</si>
  <si>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</si>
  <si>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</si>
  <si>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</si>
  <si>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</si>
  <si>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</si>
  <si>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</si>
  <si>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</si>
  <si>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</si>
  <si>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</si>
  <si>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</si>
  <si>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</si>
  <si>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</si>
  <si>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</si>
  <si>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</si>
  <si>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</si>
  <si>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</si>
  <si>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</si>
  <si>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</si>
  <si>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</si>
  <si>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</si>
  <si>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</si>
  <si>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</si>
  <si>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</si>
  <si>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</si>
  <si>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</si>
  <si>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</si>
  <si>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</si>
  <si>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</si>
  <si>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</si>
  <si>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</si>
  <si>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</si>
  <si>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</si>
  <si>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</si>
  <si>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</si>
  <si>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</si>
  <si>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</si>
  <si>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</si>
  <si>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</si>
  <si>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</si>
  <si>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</si>
  <si>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</si>
  <si>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</si>
  <si>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</si>
  <si>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</si>
  <si>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</si>
  <si>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</si>
  <si>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</si>
  <si>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</si>
  <si>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</si>
  <si>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</si>
  <si>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</si>
  <si>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</si>
  <si>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</si>
  <si>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</si>
  <si>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</si>
  <si>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</si>
  <si>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</si>
  <si>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</si>
  <si>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</si>
  <si>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</si>
  <si>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</si>
  <si>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</si>
  <si>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</si>
  <si>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</si>
  <si>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</si>
  <si>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</si>
  <si>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</si>
  <si>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</si>
  <si>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</si>
  <si>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</si>
  <si>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</si>
  <si>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</si>
  <si>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</si>
  <si>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</si>
  <si>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</si>
  <si>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</si>
  <si>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</si>
  <si>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</si>
  <si>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</si>
  <si>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</si>
  <si>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</si>
  <si>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</si>
  <si>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</si>
  <si>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</si>
  <si>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</si>
  <si>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</si>
  <si>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</si>
  <si>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</si>
  <si>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</si>
  <si>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</si>
  <si>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</si>
  <si>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</si>
  <si>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</si>
  <si>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</si>
  <si>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</si>
  <si>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</si>
  <si>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</si>
  <si>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</si>
  <si>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</si>
  <si>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</si>
  <si>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</si>
  <si>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</si>
  <si>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</si>
  <si>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</si>
  <si>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</si>
  <si>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</si>
  <si>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</si>
  <si>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</si>
  <si>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</si>
  <si>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</si>
  <si>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</si>
  <si>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</si>
  <si>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</si>
  <si>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</si>
  <si>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</si>
  <si>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</si>
  <si>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</si>
  <si>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</si>
  <si>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</si>
  <si>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</si>
  <si>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</si>
  <si>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</si>
  <si>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</si>
  <si>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</si>
  <si>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</si>
  <si>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</si>
  <si>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</si>
  <si>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</si>
  <si>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</si>
  <si>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</si>
  <si>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</si>
  <si>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</si>
  <si>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</si>
  <si>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</si>
  <si>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</si>
  <si>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</si>
  <si>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</si>
  <si>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</si>
  <si>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</si>
  <si>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</si>
  <si>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</si>
  <si>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</si>
  <si>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</si>
  <si>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</si>
  <si>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</si>
  <si>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</si>
  <si>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</si>
  <si>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</si>
  <si>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</si>
  <si>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</si>
  <si>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</si>
  <si>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</si>
  <si>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</si>
  <si>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</si>
  <si>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</si>
  <si>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</si>
  <si>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</si>
  <si>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</si>
  <si>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</si>
  <si>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</si>
  <si>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</si>
  <si>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</si>
  <si>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</si>
  <si>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</si>
  <si>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</si>
  <si>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</si>
  <si>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</si>
  <si>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</si>
  <si>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</si>
  <si>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</si>
  <si>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</si>
  <si>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</si>
  <si>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</si>
  <si>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</si>
  <si>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</si>
  <si>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</si>
  <si>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</si>
  <si>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</si>
  <si>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</si>
  <si>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</si>
  <si>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</si>
  <si>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</si>
  <si>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</si>
  <si>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</si>
  <si>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</si>
  <si>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</si>
  <si>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</si>
  <si>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</si>
  <si>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</si>
  <si>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</si>
  <si>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</si>
  <si>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</si>
  <si>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</si>
  <si>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</si>
  <si>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</si>
  <si>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</si>
  <si>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</si>
  <si>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</si>
  <si>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</si>
  <si>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</si>
  <si>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</si>
  <si>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</si>
  <si>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</si>
  <si>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</si>
  <si>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</si>
  <si>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</si>
  <si>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</si>
  <si>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</si>
  <si>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</si>
  <si>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</si>
  <si>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</si>
  <si>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</si>
  <si>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</si>
  <si>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</si>
  <si>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</si>
  <si>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</si>
  <si>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</si>
  <si>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</si>
  <si>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</si>
  <si>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</si>
  <si>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</si>
  <si>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</si>
  <si>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</si>
  <si>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</si>
  <si>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</si>
  <si>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</si>
  <si>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</si>
  <si>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</si>
  <si>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</si>
  <si>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</si>
  <si>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</si>
  <si>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</si>
  <si>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</si>
  <si>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</si>
  <si>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</si>
  <si>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</si>
  <si>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</si>
  <si>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</si>
  <si>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</si>
  <si>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</si>
  <si>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</si>
  <si>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</si>
  <si>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</si>
  <si>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</si>
  <si>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</si>
  <si>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</si>
  <si>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</si>
  <si>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</si>
  <si>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</si>
  <si>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</si>
  <si>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</si>
  <si>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</si>
  <si>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</si>
  <si>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</si>
  <si>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</si>
  <si>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</si>
  <si>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</si>
  <si>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</si>
  <si>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</si>
  <si>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</si>
  <si>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</si>
  <si>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</si>
  <si>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</si>
  <si>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</si>
  <si>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</si>
  <si>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</si>
  <si>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</si>
  <si>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</si>
  <si>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</si>
  <si>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</si>
  <si>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</si>
  <si>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</si>
  <si>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</si>
  <si>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</si>
  <si>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</si>
  <si>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</si>
  <si>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</si>
  <si>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</si>
  <si>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</si>
  <si>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</si>
  <si>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</si>
  <si>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</si>
  <si>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</si>
  <si>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</si>
  <si>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</si>
  <si>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</si>
  <si>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</si>
  <si>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</si>
  <si>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</si>
  <si>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</si>
  <si>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</si>
  <si>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</si>
  <si>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</si>
  <si>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</si>
  <si>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</si>
  <si>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</si>
  <si>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</si>
  <si>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</si>
  <si>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</si>
  <si>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</si>
  <si>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</si>
  <si>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</si>
  <si>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</si>
  <si>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</si>
  <si>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</si>
  <si>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</si>
  <si>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</si>
  <si>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</si>
  <si>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</si>
  <si>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</si>
  <si>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</si>
  <si>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</si>
  <si>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</si>
  <si>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</si>
  <si>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</si>
  <si>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</si>
  <si>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</si>
  <si>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</si>
  <si>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</si>
  <si>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</si>
  <si>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</si>
  <si>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</si>
  <si>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</si>
  <si>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</si>
  <si>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</si>
  <si>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</si>
  <si>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</si>
  <si>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</si>
  <si>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</si>
  <si>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</si>
  <si>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</si>
  <si>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</si>
  <si>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</si>
  <si>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</si>
  <si>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</si>
  <si>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</si>
  <si>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</si>
  <si>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</si>
  <si>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</si>
  <si>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</si>
  <si>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</si>
  <si>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</si>
  <si>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</si>
  <si>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</si>
  <si>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</si>
  <si>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</si>
  <si>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</si>
  <si>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</si>
  <si>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</si>
  <si>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</si>
  <si>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</si>
  <si>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</si>
  <si>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</si>
  <si>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</si>
  <si>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</si>
  <si>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</si>
  <si>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</si>
  <si>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</si>
  <si>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</si>
  <si>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</si>
  <si>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</si>
  <si>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</si>
  <si>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</si>
  <si>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</si>
  <si>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</si>
  <si>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</si>
  <si>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</si>
  <si>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</si>
  <si>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</si>
  <si>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</si>
  <si>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</si>
  <si>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</si>
  <si>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</si>
  <si>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</si>
  <si>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</si>
  <si>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</si>
  <si>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</si>
  <si>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</si>
  <si>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</si>
  <si>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</si>
  <si>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</si>
  <si>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</si>
  <si>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</si>
  <si>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</si>
  <si>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</si>
  <si>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</si>
  <si>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</si>
  <si>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</si>
  <si>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</si>
  <si>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</si>
  <si>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</si>
  <si>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</si>
  <si>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</si>
  <si>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</si>
  <si>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</si>
  <si>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</si>
  <si>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</si>
  <si>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</si>
  <si>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</si>
  <si>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</si>
  <si>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</si>
  <si>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</si>
  <si>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</si>
  <si>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</si>
  <si>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</si>
  <si>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</si>
  <si>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</si>
  <si>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</si>
  <si>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</si>
  <si>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</si>
  <si>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</si>
  <si>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</si>
  <si>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</si>
  <si>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</si>
  <si>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</si>
  <si>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</si>
  <si>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</si>
  <si>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</si>
  <si>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</si>
  <si>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</si>
  <si>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</si>
  <si>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</si>
  <si>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</si>
  <si>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</si>
  <si>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</si>
  <si>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</si>
  <si>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</si>
  <si>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</si>
  <si>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</si>
  <si>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</si>
  <si>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</si>
  <si>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</si>
  <si>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</si>
  <si>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</si>
  <si>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</si>
  <si>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</si>
  <si>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</si>
  <si>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</si>
  <si>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</si>
  <si>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</si>
  <si>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</si>
  <si>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</si>
  <si>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</si>
  <si>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</si>
  <si>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</si>
  <si>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</si>
  <si>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</si>
  <si>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</si>
  <si>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</si>
  <si>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</si>
  <si>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</si>
  <si>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</si>
  <si>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</si>
  <si>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</si>
  <si>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</si>
  <si>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</si>
  <si>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</si>
  <si>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</si>
  <si>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</si>
  <si>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</si>
  <si>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</si>
  <si>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</si>
  <si>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</si>
  <si>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</si>
  <si>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</si>
  <si>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</si>
  <si>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</si>
  <si>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</si>
  <si>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</si>
  <si>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</si>
  <si>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</si>
  <si>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</si>
  <si>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</si>
  <si>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</si>
  <si>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</si>
  <si>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</si>
  <si>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</si>
  <si>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</si>
  <si>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</si>
  <si>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</si>
  <si>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</si>
  <si>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</si>
  <si>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</si>
  <si>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</si>
  <si>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</si>
  <si>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</si>
  <si>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</si>
  <si>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</si>
  <si>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</si>
  <si>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</si>
  <si>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</si>
  <si>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</si>
  <si>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</si>
  <si>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</si>
  <si>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</si>
  <si>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</si>
  <si>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</si>
  <si>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</si>
  <si>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</si>
  <si>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</si>
  <si>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</si>
  <si>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</si>
  <si>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</si>
  <si>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</si>
  <si>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</si>
  <si>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</si>
  <si>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</si>
  <si>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</si>
  <si>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</si>
  <si>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</si>
  <si>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</si>
  <si>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</si>
  <si>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</si>
  <si>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</si>
  <si>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</si>
  <si>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</si>
  <si>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</si>
  <si>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</si>
  <si>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</si>
  <si>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</si>
  <si>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</si>
  <si>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</si>
  <si>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</si>
  <si>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</si>
  <si>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</si>
  <si>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</si>
  <si>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</si>
  <si>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</si>
  <si>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</si>
  <si>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</si>
  <si>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</si>
  <si>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</si>
  <si>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</si>
  <si>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</si>
  <si>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</si>
  <si>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</si>
  <si>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</si>
  <si>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</si>
  <si>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</si>
  <si>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</si>
  <si>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</si>
  <si>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</si>
  <si>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</si>
  <si>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</si>
  <si>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</si>
  <si>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</si>
  <si>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</si>
  <si>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</si>
  <si>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</si>
  <si>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</si>
  <si>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</si>
  <si>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</si>
  <si>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</si>
  <si>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</si>
  <si>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</si>
  <si>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</si>
  <si>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</si>
  <si>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</si>
  <si>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</si>
  <si>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</si>
  <si>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</si>
  <si>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</si>
  <si>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</si>
  <si>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</si>
  <si>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</si>
  <si>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</si>
  <si>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</si>
  <si>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</si>
  <si>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</si>
  <si>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</si>
  <si>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</si>
  <si>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</si>
  <si>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</si>
  <si>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</si>
  <si>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</si>
  <si>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</si>
  <si>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</si>
  <si>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</si>
  <si>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</si>
  <si>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</si>
  <si>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</si>
  <si>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</si>
  <si>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</si>
  <si>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</si>
  <si>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</si>
  <si>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</si>
  <si>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</si>
  <si>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</si>
  <si>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</si>
  <si>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</si>
  <si>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</si>
  <si>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</si>
  <si>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</si>
  <si>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</si>
  <si>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</si>
  <si>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</si>
  <si>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</si>
  <si>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</si>
  <si>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</si>
  <si>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</si>
  <si>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</si>
  <si>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</si>
  <si>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</si>
  <si>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</si>
  <si>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</si>
  <si>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</si>
  <si>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</si>
  <si>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</si>
  <si>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</si>
  <si>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</si>
  <si>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</si>
  <si>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</si>
  <si>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</si>
  <si>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</si>
  <si>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</si>
  <si>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</si>
  <si>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</si>
  <si>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</si>
  <si>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</si>
  <si>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</si>
  <si>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</si>
  <si>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</si>
  <si>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</si>
  <si>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</si>
  <si>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</si>
  <si>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</si>
  <si>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</si>
  <si>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</si>
  <si>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</si>
  <si>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</si>
  <si>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</si>
  <si>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</si>
  <si>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</si>
  <si>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</si>
  <si>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</si>
  <si>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</si>
  <si>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</si>
  <si>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</si>
  <si>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</si>
  <si>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</si>
  <si>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</si>
  <si>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</si>
  <si>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</si>
  <si>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</si>
  <si>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</si>
  <si>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</si>
  <si>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</si>
  <si>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</si>
  <si>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</si>
  <si>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</si>
  <si>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</si>
  <si>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</si>
  <si>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</si>
  <si>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</si>
  <si>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</si>
  <si>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</si>
  <si>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</si>
  <si>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</si>
  <si>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</si>
  <si>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</si>
  <si>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</si>
  <si>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</si>
  <si>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</si>
  <si>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</si>
  <si>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</si>
  <si>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</si>
  <si>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</si>
  <si>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</si>
  <si>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</si>
  <si>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</si>
  <si>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</si>
  <si>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</si>
  <si>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</si>
  <si>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</si>
  <si>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</si>
  <si>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</si>
  <si>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</si>
  <si>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</si>
  <si>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</si>
  <si>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</si>
  <si>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</si>
  <si>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</si>
  <si>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</si>
  <si>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</si>
  <si>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</si>
  <si>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</si>
  <si>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</si>
  <si>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</si>
  <si>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</si>
  <si>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</si>
  <si>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</si>
  <si>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</si>
  <si>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</si>
  <si>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</si>
  <si>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</si>
  <si>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</si>
  <si>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</si>
  <si>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</si>
  <si>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</si>
  <si>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</si>
  <si>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</si>
  <si>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</si>
  <si>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</si>
  <si>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</si>
  <si>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</si>
  <si>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</si>
  <si>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</si>
  <si>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</si>
  <si>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</si>
  <si>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</si>
  <si>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</si>
  <si>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</si>
  <si>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</si>
  <si>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</si>
  <si>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</si>
  <si>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</si>
  <si>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</si>
  <si>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</si>
  <si>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</si>
  <si>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</si>
  <si>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</si>
  <si>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</si>
  <si>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</si>
  <si>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</si>
  <si>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</si>
  <si>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</si>
  <si>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</si>
  <si>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</si>
  <si>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</si>
  <si>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</si>
  <si>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</si>
  <si>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</si>
  <si>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</si>
  <si>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</si>
  <si>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</si>
  <si>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</si>
  <si>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</si>
  <si>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</si>
  <si>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</si>
  <si>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</si>
  <si>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</si>
  <si>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</si>
  <si>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</si>
  <si>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</si>
  <si>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</si>
  <si>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</si>
  <si>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</si>
  <si>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</si>
  <si>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</si>
  <si>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</si>
  <si>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</si>
  <si>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</si>
  <si>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</si>
  <si>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</si>
  <si>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</si>
  <si>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</si>
  <si>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</si>
  <si>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</si>
  <si>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</si>
  <si>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</si>
  <si>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</si>
  <si>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</si>
  <si>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</si>
  <si>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</si>
  <si>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</si>
  <si>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</si>
  <si>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</si>
  <si>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</si>
  <si>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</si>
  <si>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</si>
  <si>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</si>
  <si>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</si>
  <si>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</si>
  <si>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</si>
  <si>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</si>
  <si>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</si>
  <si>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</si>
  <si>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</si>
  <si>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</si>
  <si>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</si>
  <si>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</si>
  <si>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</si>
  <si>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</si>
  <si>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</si>
  <si>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</si>
  <si>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</si>
  <si>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</si>
  <si>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</si>
  <si>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</si>
  <si>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</si>
  <si>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</si>
  <si>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</si>
  <si>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</si>
  <si>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</si>
  <si>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</si>
  <si>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</si>
  <si>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</si>
  <si>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</si>
  <si>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</si>
  <si>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</si>
  <si>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</si>
  <si>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</si>
  <si>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</si>
  <si>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</si>
  <si>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</si>
  <si>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</si>
  <si>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</si>
  <si>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</si>
  <si>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</si>
  <si>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</si>
  <si>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</si>
  <si>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</si>
  <si>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</si>
  <si>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</si>
  <si>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</si>
  <si>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</si>
  <si>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</si>
  <si>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</si>
  <si>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</si>
  <si>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</si>
  <si>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</si>
  <si>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</si>
  <si>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</si>
  <si>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</si>
  <si>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</si>
  <si>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</si>
  <si>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</si>
  <si>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</si>
  <si>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</si>
  <si>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</si>
  <si>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</si>
  <si>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</si>
  <si>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</si>
  <si>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</si>
  <si>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</si>
  <si>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</si>
  <si>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</si>
  <si>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</si>
  <si>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</si>
  <si>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</si>
  <si>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</si>
  <si>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</si>
  <si>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</si>
  <si>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</si>
  <si>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</si>
  <si>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</si>
  <si>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</si>
  <si>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</si>
  <si>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</si>
  <si>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</si>
  <si>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</si>
  <si>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</si>
  <si>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</si>
  <si>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</si>
  <si>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</si>
  <si>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</si>
  <si>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</si>
  <si>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</si>
  <si>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</si>
  <si>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</si>
  <si>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</si>
  <si>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</si>
  <si>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</si>
  <si>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</si>
  <si>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</si>
  <si>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</si>
  <si>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</si>
  <si>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</si>
  <si>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</si>
  <si>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</si>
  <si>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</si>
  <si>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</si>
  <si>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</si>
  <si>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</si>
  <si>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</si>
  <si>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</si>
  <si>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</si>
  <si>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</si>
  <si>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</si>
  <si>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</si>
  <si>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</si>
  <si>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</si>
  <si>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</si>
  <si>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</si>
  <si>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</si>
  <si>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</si>
  <si>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</si>
  <si>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</si>
  <si>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</si>
  <si>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</si>
  <si>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</si>
  <si>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</si>
  <si>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</si>
  <si>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</si>
  <si>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</si>
  <si>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</si>
  <si>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</si>
  <si>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</si>
  <si>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</si>
  <si>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</si>
  <si>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</si>
  <si>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</si>
  <si>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</si>
  <si>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</si>
  <si>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</si>
  <si>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</si>
  <si>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</si>
  <si>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</si>
  <si>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</si>
  <si>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</si>
  <si>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</si>
  <si>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</si>
  <si>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</si>
  <si>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</si>
  <si>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</si>
  <si>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</si>
  <si>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</si>
  <si>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</si>
  <si>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</si>
  <si>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</si>
  <si>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</si>
  <si>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</si>
  <si>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</si>
  <si>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</si>
  <si>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</si>
  <si>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</si>
  <si>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</si>
  <si>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</si>
  <si>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</si>
  <si>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</si>
  <si>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</si>
  <si>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</si>
  <si>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</si>
  <si>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</si>
  <si>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</si>
  <si>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</si>
  <si>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</si>
  <si>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</si>
  <si>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</si>
  <si>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</si>
  <si>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</si>
  <si>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</si>
  <si>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</si>
  <si>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</si>
  <si>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</si>
  <si>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</si>
  <si>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</si>
  <si>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</si>
  <si>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</si>
  <si>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</si>
  <si>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</si>
  <si>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</si>
  <si>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</si>
  <si>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</si>
  <si>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</si>
  <si>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</si>
  <si>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</si>
  <si>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</si>
  <si>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</si>
  <si>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</si>
  <si>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</si>
  <si>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</si>
  <si>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</si>
  <si>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</si>
  <si>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</si>
  <si>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</si>
  <si>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</si>
  <si>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</si>
  <si>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</si>
  <si>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</si>
  <si>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</si>
  <si>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</si>
  <si>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</si>
  <si>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</si>
  <si>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</si>
  <si>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</si>
  <si>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</si>
  <si>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</si>
  <si>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</si>
  <si>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</si>
  <si>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</si>
  <si>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</si>
  <si>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</si>
  <si>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</si>
  <si>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</si>
  <si>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</si>
  <si>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</si>
  <si>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</si>
  <si>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</si>
  <si>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</si>
  <si>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</si>
  <si>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</si>
  <si>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</si>
  <si>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</si>
  <si>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</si>
  <si>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</si>
  <si>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</si>
  <si>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</si>
  <si>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</si>
  <si>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</si>
  <si>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</si>
  <si>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</si>
  <si>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</si>
  <si>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</si>
  <si>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</si>
  <si>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</si>
  <si>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</si>
  <si>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</si>
  <si>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</si>
  <si>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</si>
  <si>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</si>
  <si>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</si>
  <si>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</si>
  <si>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</si>
  <si>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</si>
  <si>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</si>
  <si>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</si>
  <si>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</si>
  <si>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</si>
  <si>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</si>
  <si>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</si>
  <si>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</si>
  <si>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</si>
  <si>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</si>
  <si>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</si>
  <si>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</si>
  <si>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</si>
  <si>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</si>
  <si>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</si>
  <si>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</si>
  <si>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</si>
  <si>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</si>
  <si>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</si>
  <si>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</si>
  <si>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</si>
  <si>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</si>
  <si>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</si>
  <si>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</si>
  <si>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</si>
  <si>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</si>
  <si>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</si>
  <si>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</si>
  <si>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</si>
  <si>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</si>
  <si>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</si>
  <si>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</si>
  <si>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</si>
  <si>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</si>
  <si>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</si>
  <si>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</si>
  <si>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</si>
  <si>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</si>
  <si>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</si>
  <si>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</si>
  <si>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</si>
  <si>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</si>
  <si>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</si>
  <si>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</si>
  <si>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</si>
  <si>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</si>
  <si>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</si>
  <si>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</si>
  <si>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</si>
  <si>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</si>
  <si>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</si>
  <si>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</si>
  <si>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</si>
  <si>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</si>
  <si>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</si>
  <si>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</si>
  <si>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</si>
  <si>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</si>
  <si>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</si>
  <si>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</si>
  <si>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</si>
  <si>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</si>
  <si>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</si>
  <si>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</si>
  <si>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</si>
  <si>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</si>
  <si>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</si>
  <si>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</si>
  <si>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</si>
  <si>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</si>
  <si>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</si>
  <si>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</si>
  <si>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</si>
  <si>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</si>
  <si>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</si>
  <si>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</si>
  <si>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</si>
  <si>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</si>
  <si>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</si>
  <si>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</si>
  <si>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</si>
  <si>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</si>
  <si>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</si>
  <si>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</si>
  <si>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</si>
  <si>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</si>
  <si>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</si>
  <si>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</si>
  <si>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</si>
  <si>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</si>
  <si>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</si>
  <si>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</si>
  <si>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</si>
  <si>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</si>
  <si>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</si>
  <si>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</si>
  <si>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</si>
  <si>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</si>
  <si>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</si>
  <si>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</si>
  <si>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</si>
  <si>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</si>
  <si>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</si>
  <si>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</si>
  <si>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</si>
  <si>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</si>
  <si>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</si>
  <si>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</si>
  <si>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</si>
  <si>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</si>
  <si>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</si>
  <si>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</si>
  <si>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</si>
  <si>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</si>
  <si>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</si>
  <si>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</si>
  <si>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</si>
  <si>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</si>
  <si>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</si>
  <si>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</si>
  <si>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</si>
  <si>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</si>
  <si>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</si>
  <si>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</si>
  <si>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</si>
  <si>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</si>
  <si>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</si>
  <si>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</si>
  <si>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</si>
  <si>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</si>
  <si>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</si>
  <si>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</si>
  <si>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</si>
  <si>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</si>
  <si>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</si>
  <si>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</si>
  <si>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</si>
  <si>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</si>
  <si>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</si>
  <si>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</si>
  <si>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</si>
  <si>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</si>
  <si>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</si>
  <si>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</si>
  <si>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</si>
  <si>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</si>
  <si>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</si>
  <si>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</si>
  <si>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</si>
  <si>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</si>
  <si>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</si>
  <si>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</si>
  <si>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</si>
  <si>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</si>
  <si>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</si>
  <si>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</si>
  <si>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</si>
  <si>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</si>
  <si>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</si>
  <si>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</si>
  <si>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</si>
  <si>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</si>
  <si>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</si>
  <si>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</si>
  <si>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</si>
  <si>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</si>
  <si>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</si>
  <si>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</si>
  <si>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</si>
  <si>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</si>
  <si>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</si>
  <si>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</si>
  <si>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</si>
  <si>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</si>
  <si>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</si>
  <si>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</si>
  <si>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</si>
  <si>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</si>
  <si>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</si>
  <si>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</si>
  <si>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</si>
  <si>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</si>
  <si>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</si>
  <si>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</si>
  <si>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</si>
  <si>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</si>
  <si>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</si>
  <si>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</si>
  <si>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</si>
  <si>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</si>
  <si>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</si>
  <si>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</si>
  <si>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</si>
  <si>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</si>
  <si>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</si>
  <si>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</si>
  <si>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</si>
  <si>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</si>
  <si>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</si>
  <si>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</si>
  <si>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</si>
  <si>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</si>
  <si>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</si>
  <si>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</si>
  <si>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</si>
  <si>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</si>
  <si>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</si>
  <si>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</si>
  <si>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</si>
  <si>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</si>
  <si>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</si>
  <si>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</si>
  <si>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</si>
  <si>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</si>
  <si>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</si>
  <si>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</si>
  <si>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</si>
  <si>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</si>
  <si>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</si>
  <si>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</si>
  <si>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</si>
  <si>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</si>
  <si>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</si>
  <si>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</si>
  <si>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</si>
  <si>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</si>
  <si>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</si>
  <si>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</si>
  <si>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</si>
  <si>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</si>
  <si>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</si>
  <si>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</si>
  <si>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</si>
  <si>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</si>
  <si>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</si>
  <si>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</si>
  <si>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</si>
  <si>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</si>
  <si>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</si>
  <si>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</si>
  <si>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</si>
  <si>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</si>
  <si>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</si>
  <si>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</si>
  <si>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</si>
  <si>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</si>
  <si>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</si>
  <si>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</si>
  <si>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</si>
  <si>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</si>
  <si>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</si>
  <si>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</si>
  <si>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</si>
  <si>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</si>
  <si>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</si>
  <si>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</si>
  <si>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</si>
  <si>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</si>
  <si>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</si>
  <si>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</si>
  <si>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</si>
  <si>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</si>
  <si>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</si>
  <si>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</si>
  <si>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</si>
  <si>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</si>
  <si>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</si>
  <si>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</si>
  <si>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</si>
  <si>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</si>
  <si>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</si>
  <si>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</si>
  <si>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</si>
  <si>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</si>
  <si>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</si>
  <si>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</si>
  <si>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</si>
  <si>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</si>
  <si>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</si>
  <si>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</si>
  <si>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</si>
  <si>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</si>
  <si>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</si>
  <si>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</si>
  <si>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</si>
  <si>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</si>
  <si>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</si>
  <si>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</si>
  <si>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</si>
  <si>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</si>
  <si>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</si>
  <si>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</si>
  <si>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</si>
  <si>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</si>
  <si>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</si>
  <si>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</si>
  <si>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</si>
  <si>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</si>
  <si>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</si>
  <si>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</si>
  <si>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</si>
  <si>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</si>
  <si>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</si>
  <si>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</si>
  <si>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</si>
  <si>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</si>
  <si>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</si>
  <si>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</si>
  <si>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</si>
  <si>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</si>
  <si>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</si>
  <si>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</si>
  <si>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</si>
  <si>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</si>
  <si>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</si>
  <si>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</si>
  <si>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</si>
  <si>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</si>
  <si>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</si>
  <si>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</si>
  <si>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</si>
  <si>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</si>
  <si>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</si>
  <si>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</si>
  <si>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</si>
  <si>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</si>
  <si>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</si>
  <si>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</si>
  <si>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</si>
  <si>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</si>
  <si>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</si>
  <si>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</si>
  <si>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</si>
  <si>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</si>
  <si>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</si>
  <si>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</si>
  <si>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</si>
  <si>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</si>
  <si>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</si>
  <si>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</si>
  <si>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</si>
  <si>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</si>
  <si>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</si>
  <si>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</si>
  <si>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</si>
  <si>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</si>
  <si>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</si>
  <si>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</si>
  <si>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</si>
  <si>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</si>
  <si>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</si>
  <si>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</si>
  <si>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</si>
  <si>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</si>
  <si>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</si>
  <si>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</si>
  <si>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</si>
  <si>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</si>
  <si>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</si>
  <si>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</si>
  <si>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</si>
  <si>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</si>
  <si>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</si>
  <si>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</si>
  <si>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</si>
  <si>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</si>
  <si>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</si>
  <si>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</si>
  <si>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</si>
  <si>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</si>
  <si>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</si>
  <si>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</si>
  <si>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</si>
  <si>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</si>
  <si>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</si>
  <si>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</si>
  <si>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</si>
  <si>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</si>
  <si>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</si>
  <si>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</si>
  <si>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</si>
  <si>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</si>
  <si>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</si>
  <si>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</si>
  <si>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</si>
  <si>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</si>
  <si>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</si>
  <si>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</si>
  <si>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</si>
  <si>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</si>
  <si>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</si>
  <si>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</si>
  <si>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</si>
  <si>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</si>
  <si>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</si>
  <si>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</si>
  <si>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</si>
  <si>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</si>
  <si>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</si>
  <si>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</si>
  <si>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</si>
  <si>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</si>
  <si>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</si>
  <si>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</si>
  <si>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</si>
  <si>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</si>
  <si>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</si>
  <si>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</si>
  <si>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</si>
  <si>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</si>
  <si>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</si>
  <si>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</si>
  <si>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</si>
  <si>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</si>
  <si>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</si>
  <si>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</si>
  <si>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</si>
  <si>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</si>
  <si>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</si>
  <si>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</si>
  <si>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</si>
  <si>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</si>
  <si>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</si>
  <si>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</si>
  <si>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</si>
  <si>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</si>
  <si>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</si>
  <si>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</si>
  <si>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</si>
  <si>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</si>
  <si>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</si>
  <si>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</si>
  <si>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</si>
  <si>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</si>
  <si>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</si>
  <si>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</si>
  <si>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</si>
  <si>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</si>
  <si>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</si>
  <si>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</si>
  <si>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</si>
  <si>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</si>
  <si>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</si>
  <si>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</si>
  <si>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</si>
  <si>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</si>
  <si>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</si>
  <si>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</si>
  <si>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</si>
  <si>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</si>
  <si>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</si>
  <si>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</si>
  <si>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</si>
  <si>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</si>
  <si>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</si>
  <si>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</si>
  <si>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</si>
  <si>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</si>
  <si>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</si>
  <si>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</si>
  <si>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</si>
  <si>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</si>
  <si>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</si>
  <si>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</si>
  <si>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</si>
  <si>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</si>
  <si>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</si>
  <si>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</si>
  <si>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</si>
  <si>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</si>
  <si>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</si>
  <si>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</si>
  <si>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</si>
  <si>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</si>
  <si>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</si>
  <si>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</si>
  <si>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</si>
  <si>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</si>
  <si>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</si>
  <si>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</si>
  <si>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</si>
  <si>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</si>
  <si>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</si>
  <si>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</si>
  <si>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</si>
  <si>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</si>
  <si>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</si>
  <si>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</si>
  <si>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</si>
  <si>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</si>
  <si>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</si>
  <si>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</si>
  <si>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</si>
  <si>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</si>
  <si>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</si>
  <si>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</si>
  <si>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</si>
  <si>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</si>
  <si>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</si>
  <si>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</si>
  <si>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</si>
  <si>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</si>
  <si>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</si>
  <si>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</si>
  <si>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</si>
  <si>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</si>
  <si>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</si>
  <si>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</si>
  <si>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</si>
  <si>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</si>
  <si>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</si>
  <si>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</si>
  <si>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</si>
  <si>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</si>
  <si>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</si>
  <si>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</si>
  <si>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</si>
  <si>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</si>
  <si>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</si>
  <si>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</si>
  <si>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</si>
  <si>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</si>
  <si>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</si>
  <si>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</si>
  <si>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</si>
  <si>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</si>
  <si>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</si>
  <si>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</si>
  <si>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</si>
  <si>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</si>
  <si>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</si>
  <si>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</si>
  <si>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</si>
  <si>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</si>
  <si>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</si>
  <si>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</si>
  <si>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</si>
  <si>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</si>
  <si>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</si>
  <si>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</si>
  <si>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</si>
  <si>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</si>
  <si>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</si>
  <si>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</si>
  <si>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</si>
  <si>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</si>
  <si>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</si>
  <si>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</si>
  <si>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</si>
  <si>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</si>
  <si>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</si>
  <si>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</si>
  <si>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</si>
  <si>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</si>
  <si>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</si>
  <si>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</si>
  <si>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</si>
  <si>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</si>
  <si>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</si>
  <si>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</si>
  <si>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</si>
  <si>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</si>
  <si>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</si>
  <si>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</si>
  <si>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</si>
  <si>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</si>
  <si>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</si>
  <si>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</si>
  <si>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</si>
  <si>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</si>
  <si>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</si>
  <si>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</si>
  <si>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</si>
  <si>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</si>
  <si>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</si>
  <si>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</si>
  <si>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</si>
  <si>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</si>
  <si>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</si>
  <si>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</si>
  <si>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</si>
  <si>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</si>
  <si>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</si>
  <si>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</si>
  <si>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</si>
  <si>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</si>
  <si>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</si>
  <si>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</si>
  <si>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</si>
  <si>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</si>
  <si>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</si>
  <si>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</si>
  <si>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</si>
  <si>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</si>
  <si>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</si>
  <si>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</si>
  <si>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</si>
  <si>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</si>
  <si>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</si>
  <si>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</si>
  <si>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</si>
  <si>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</si>
  <si>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</si>
  <si>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</si>
  <si>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</si>
  <si>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</si>
  <si>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</si>
  <si>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</si>
  <si>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</si>
  <si>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</si>
  <si>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</si>
  <si>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</si>
  <si>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</si>
  <si>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</si>
  <si>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</si>
  <si>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</si>
  <si>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</si>
  <si>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</si>
  <si>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</si>
  <si>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</si>
  <si>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</si>
  <si>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</si>
  <si>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</si>
  <si>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</si>
  <si>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</si>
  <si>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</si>
  <si>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</si>
  <si>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</si>
  <si>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</si>
  <si>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</si>
  <si>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</si>
  <si>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</si>
  <si>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</si>
  <si>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</si>
  <si>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</si>
  <si>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</si>
  <si>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</si>
  <si>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</si>
  <si>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</si>
  <si>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</si>
  <si>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</si>
  <si>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</si>
  <si>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</si>
  <si>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</si>
  <si>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</si>
  <si>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</si>
  <si>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</si>
  <si>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</si>
  <si>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</si>
  <si>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</si>
  <si>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</si>
  <si>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</si>
  <si>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</si>
  <si>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</si>
  <si>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</si>
  <si>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</si>
  <si>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</si>
  <si>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</si>
  <si>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</si>
  <si>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</si>
  <si>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</si>
  <si>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</si>
  <si>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</si>
  <si>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</si>
  <si>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</si>
  <si>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</si>
  <si>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</si>
  <si>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</si>
  <si>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</si>
  <si>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</si>
  <si>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</si>
  <si>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</si>
  <si>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</si>
  <si>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</si>
  <si>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</si>
  <si>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</si>
  <si>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</si>
  <si>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</si>
  <si>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</si>
  <si>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</si>
  <si>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</si>
  <si>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</si>
  <si>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</si>
  <si>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</si>
  <si>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</si>
  <si>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</si>
  <si>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</si>
  <si>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</si>
  <si>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</si>
  <si>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</si>
  <si>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</si>
  <si>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</si>
  <si>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</si>
  <si>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</si>
  <si>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</si>
  <si>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</si>
  <si>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</si>
  <si>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</si>
  <si>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</si>
  <si>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</si>
  <si>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</si>
  <si>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</si>
  <si>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</si>
  <si>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</si>
  <si>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</si>
  <si>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</si>
  <si>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</si>
  <si>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</si>
  <si>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</si>
  <si>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</si>
  <si>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</si>
  <si>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</si>
  <si>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</si>
  <si>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</si>
  <si>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</si>
  <si>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</si>
  <si>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</si>
  <si>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</si>
  <si>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</si>
  <si>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</si>
  <si>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</si>
  <si>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</si>
  <si>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</si>
  <si>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</si>
  <si>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</si>
  <si>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</si>
  <si>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</si>
  <si>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</si>
  <si>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</si>
  <si>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</si>
  <si>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</si>
  <si>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</si>
  <si>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</si>
  <si>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</si>
  <si>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</si>
  <si>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</si>
  <si>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</si>
  <si>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</si>
  <si>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</si>
  <si>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</si>
  <si>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</si>
  <si>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</si>
  <si>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</si>
  <si>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</si>
  <si>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</si>
  <si>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</si>
  <si>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</si>
  <si>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</si>
  <si>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</si>
  <si>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</si>
  <si>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</si>
  <si>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</si>
  <si>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</si>
  <si>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</si>
  <si>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</si>
  <si>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</si>
  <si>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</si>
  <si>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</si>
  <si>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</si>
  <si>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</si>
  <si>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</si>
  <si>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</si>
  <si>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</si>
  <si>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</si>
  <si>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</si>
  <si>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</si>
  <si>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</si>
  <si>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</si>
  <si>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</si>
  <si>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</si>
  <si>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</si>
  <si>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</si>
  <si>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</si>
  <si>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</si>
  <si>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</si>
  <si>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</si>
  <si>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</si>
  <si>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</si>
  <si>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</si>
  <si>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</si>
  <si>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</si>
  <si>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</si>
  <si>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</si>
  <si>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</si>
  <si>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</si>
  <si>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</si>
  <si>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</si>
  <si>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</si>
  <si>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</si>
  <si>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</si>
  <si>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</si>
  <si>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</si>
  <si>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</si>
  <si>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</si>
  <si>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</si>
  <si>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</si>
  <si>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</si>
  <si>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</si>
  <si>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</si>
  <si>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</si>
  <si>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</si>
  <si>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</si>
  <si>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</si>
  <si>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</si>
  <si>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</si>
  <si>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</si>
  <si>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</si>
  <si>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</si>
  <si>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</si>
  <si>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</si>
  <si>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</si>
  <si>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</si>
  <si>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</si>
  <si>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</si>
  <si>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</si>
  <si>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</si>
  <si>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</si>
  <si>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</si>
  <si>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</si>
  <si>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</si>
  <si>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</si>
  <si>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</si>
  <si>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</si>
  <si>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</si>
  <si>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</si>
  <si>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</si>
  <si>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</si>
  <si>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</si>
  <si>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</si>
  <si>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</si>
  <si>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</si>
  <si>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</si>
  <si>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</si>
  <si>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</si>
  <si>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</si>
  <si>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</si>
  <si>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</si>
  <si>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</si>
  <si>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</si>
  <si>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</si>
  <si>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</si>
  <si>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</si>
  <si>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</si>
  <si>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</si>
  <si>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</si>
  <si>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</si>
  <si>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</si>
  <si>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</si>
  <si>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</si>
  <si>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</si>
  <si>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</si>
  <si>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</si>
  <si>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</si>
  <si>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</si>
  <si>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</si>
  <si>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</si>
  <si>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</si>
  <si>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</si>
  <si>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</si>
  <si>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</si>
  <si>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</si>
  <si>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</si>
  <si>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</si>
  <si>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</si>
  <si>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</si>
  <si>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</si>
  <si>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</si>
  <si>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</si>
  <si>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</si>
  <si>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</si>
  <si>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</si>
  <si>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</si>
  <si>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</si>
  <si>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</si>
  <si>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</si>
  <si>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</si>
  <si>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</si>
  <si>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</si>
  <si>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</si>
  <si>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</si>
  <si>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</si>
  <si>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</si>
  <si>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</si>
  <si>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</si>
  <si>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</si>
  <si>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</si>
  <si>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</si>
  <si>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</si>
  <si>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</si>
  <si>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</si>
  <si>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</si>
  <si>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</si>
  <si>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</si>
  <si>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</si>
  <si>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</si>
  <si>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</si>
  <si>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</si>
  <si>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</si>
  <si>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</si>
  <si>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</si>
  <si>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</si>
  <si>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</si>
  <si>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</si>
  <si>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</si>
  <si>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</si>
  <si>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</si>
  <si>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</si>
  <si>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</si>
  <si>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</si>
  <si>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</si>
  <si>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</si>
  <si>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</si>
  <si>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</si>
  <si>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</si>
  <si>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</si>
  <si>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</si>
  <si>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</si>
  <si>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</si>
  <si>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</si>
  <si>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</si>
  <si>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</si>
  <si>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</si>
  <si>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</si>
  <si>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</si>
  <si>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</si>
  <si>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</si>
  <si>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</si>
  <si>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</si>
  <si>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</si>
  <si>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</si>
  <si>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</si>
  <si>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</si>
  <si>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</si>
  <si>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</si>
  <si>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</si>
  <si>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</si>
  <si>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</si>
  <si>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</si>
  <si>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</si>
  <si>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</si>
  <si>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</si>
  <si>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</si>
  <si>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</si>
  <si>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</si>
  <si>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</si>
  <si>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</si>
  <si>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</si>
  <si>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</si>
  <si>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</si>
  <si>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</si>
  <si>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</si>
  <si>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</si>
  <si>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</si>
  <si>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</si>
  <si>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</si>
  <si>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</si>
  <si>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</si>
  <si>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</si>
  <si>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</si>
  <si>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</si>
  <si>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</si>
  <si>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</si>
  <si>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</si>
  <si>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</si>
  <si>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</si>
  <si>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</si>
  <si>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</si>
  <si>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</si>
  <si>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</si>
  <si>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</si>
  <si>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</si>
  <si>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</si>
  <si>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</si>
  <si>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</si>
  <si>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</si>
  <si>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</si>
  <si>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</si>
  <si>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</si>
  <si>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</si>
  <si>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</si>
  <si>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</si>
  <si>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</si>
  <si>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</si>
  <si>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</si>
  <si>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</si>
  <si>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</si>
  <si>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</si>
  <si>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</si>
  <si>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</si>
  <si>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</si>
  <si>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</si>
  <si>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</si>
  <si>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</si>
  <si>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</si>
  <si>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</si>
  <si>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</si>
  <si>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</si>
  <si>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</si>
  <si>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</si>
  <si>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</si>
  <si>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</si>
  <si>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 2021-73-10001815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</si>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</sst>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K184" sqref="K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2699</v>
      </c>
      <c r="D15" s="35"/>
      <c r="E15" s="35"/>
      <c r="F15" s="5"/>
      <c r="G15" s="32" t="s">
        <v>1168</v>
      </c>
      <c r="H15" s="103" t="s">
        <v>986</v>
      </c>
      <c r="I15" s="32" t="s">
        <v>2624</v>
      </c>
      <c r="J15" s="108" t="s">
        <v>2626</v>
      </c>
      <c r="L15" s="208" t="s">
        <v>8</v>
      </c>
      <c r="M15" s="208"/>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185"/>
      <c r="I20" s="144" t="s">
        <v>986</v>
      </c>
      <c r="J20" s="145" t="s">
        <v>1000</v>
      </c>
      <c r="K20" s="146">
        <v>2819175926</v>
      </c>
      <c r="L20" s="147">
        <v>44197</v>
      </c>
      <c r="M20" s="147">
        <v>44561</v>
      </c>
      <c r="N20" s="130">
        <f>+(M20-L20)/30</f>
        <v>12.133333333333333</v>
      </c>
      <c r="O20" s="133"/>
      <c r="U20" s="129"/>
      <c r="V20" s="105">
        <f ca="1">NOW()</f>
        <v>44194.809472337962</v>
      </c>
      <c r="W20" s="105">
        <f ca="1">NOW()</f>
        <v>44194.809472337962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177" t="str">
        <f>VLOOKUP(B20,EAS!A2:B1439,2,0)</f>
        <v>ASOCIACIÓN AGROECOLOGICA DEL TOLIMA AETOL</v>
      </c>
      <c r="C38" s="177"/>
      <c r="D38" s="177"/>
      <c r="E38" s="177"/>
      <c r="F38" s="177"/>
      <c r="G38" s="5"/>
      <c r="H38" s="127"/>
      <c r="I38" s="189" t="s">
        <v>7</v>
      </c>
      <c r="J38" s="189"/>
      <c r="K38" s="189"/>
      <c r="L38" s="189"/>
      <c r="M38" s="189"/>
      <c r="N38" s="189"/>
      <c r="O38" s="128"/>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1">
        <v>40763</v>
      </c>
      <c r="F48" s="171">
        <v>43108</v>
      </c>
      <c r="G48" s="154">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1">
        <v>41662</v>
      </c>
      <c r="F49" s="171">
        <v>43069</v>
      </c>
      <c r="G49" s="154">
        <f t="shared" ref="G49:G50" si="2">IF(AND(E49&lt;&gt;"",F49&lt;&gt;""),((F49-E49)/30),"")</f>
        <v>46.9</v>
      </c>
      <c r="H49" s="172"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1">
        <v>41439</v>
      </c>
      <c r="F50" s="171">
        <v>41499</v>
      </c>
      <c r="G50" s="154">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1">
        <v>41619</v>
      </c>
      <c r="F51" s="171">
        <v>41729</v>
      </c>
      <c r="G51" s="154">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1">
        <v>43894</v>
      </c>
      <c r="F52" s="171">
        <v>44165</v>
      </c>
      <c r="G52" s="154">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1">
        <v>43894</v>
      </c>
      <c r="F53" s="171">
        <v>44165</v>
      </c>
      <c r="G53" s="154">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1">
        <v>43894</v>
      </c>
      <c r="F54" s="171">
        <v>44165</v>
      </c>
      <c r="G54" s="154">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1">
        <v>43894</v>
      </c>
      <c r="F55" s="171">
        <v>44165</v>
      </c>
      <c r="G55" s="154">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4"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4"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4"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4"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4"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4"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4"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4"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4"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4"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4"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4"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4"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4"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4"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4"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4"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4"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4"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4"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4"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4"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4"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8" t="s">
        <v>2676</v>
      </c>
      <c r="E114" s="171">
        <v>43876</v>
      </c>
      <c r="F114" s="171">
        <v>44196</v>
      </c>
      <c r="G114" s="154">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7">
        <f>+IF(M118="No",1,IF(M118="Si","Ingrese %",""))</f>
        <v>1</v>
      </c>
      <c r="O114" s="156" t="s">
        <v>1150</v>
      </c>
      <c r="P114" s="78"/>
    </row>
    <row r="115" spans="1:16" s="6" customFormat="1" ht="24.75" customHeight="1" x14ac:dyDescent="0.25">
      <c r="A115" s="138">
        <v>2</v>
      </c>
      <c r="B115" s="155" t="s">
        <v>2665</v>
      </c>
      <c r="C115" s="157" t="s">
        <v>31</v>
      </c>
      <c r="D115" s="118" t="s">
        <v>2676</v>
      </c>
      <c r="E115" s="171">
        <v>43876</v>
      </c>
      <c r="F115" s="171">
        <v>44196</v>
      </c>
      <c r="G115" s="154">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7">
        <f>+IF(M118="No",1,IF(M118="Si","Ingrese %",""))</f>
        <v>1</v>
      </c>
      <c r="O115" s="156" t="s">
        <v>1150</v>
      </c>
      <c r="P115" s="78"/>
    </row>
    <row r="116" spans="1:16" s="6" customFormat="1" ht="24.75" customHeight="1" x14ac:dyDescent="0.25">
      <c r="A116" s="138">
        <v>3</v>
      </c>
      <c r="B116" s="155" t="s">
        <v>2665</v>
      </c>
      <c r="C116" s="157" t="s">
        <v>31</v>
      </c>
      <c r="D116" s="118" t="s">
        <v>2676</v>
      </c>
      <c r="E116" s="171">
        <v>43876</v>
      </c>
      <c r="F116" s="171">
        <v>44196</v>
      </c>
      <c r="G116" s="154">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7">
        <f>+IF(M118="No",1,IF(M118="Si","Ingrese %",""))</f>
        <v>1</v>
      </c>
      <c r="O116" s="156" t="s">
        <v>1150</v>
      </c>
      <c r="P116" s="78"/>
    </row>
    <row r="117" spans="1:16" s="6" customFormat="1" ht="24.75" customHeight="1" outlineLevel="1" x14ac:dyDescent="0.25">
      <c r="A117" s="138">
        <v>4</v>
      </c>
      <c r="B117" s="155" t="s">
        <v>2665</v>
      </c>
      <c r="C117" s="157" t="s">
        <v>31</v>
      </c>
      <c r="D117" s="118" t="s">
        <v>2691</v>
      </c>
      <c r="E117" s="118" t="s">
        <v>2692</v>
      </c>
      <c r="F117" s="171">
        <v>44196</v>
      </c>
      <c r="G117" s="154">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7">
        <f>+IF(M118="No",1,IF(M118="Si","Ingrese %",""))</f>
        <v>1</v>
      </c>
      <c r="O117" s="156" t="s">
        <v>1150</v>
      </c>
      <c r="P117" s="78"/>
    </row>
    <row r="118" spans="1:16" s="7" customFormat="1" ht="24.75" customHeight="1" outlineLevel="1" x14ac:dyDescent="0.25">
      <c r="A118" s="139">
        <v>5</v>
      </c>
      <c r="B118" s="155" t="s">
        <v>2665</v>
      </c>
      <c r="C118" s="157" t="s">
        <v>31</v>
      </c>
      <c r="D118" s="118" t="s">
        <v>2691</v>
      </c>
      <c r="E118" s="118" t="s">
        <v>2692</v>
      </c>
      <c r="F118" s="171">
        <v>44196</v>
      </c>
      <c r="G118" s="154">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7">
        <f t="shared" ref="N118:N160" si="6">+IF(M118="No",1,IF(M118="Si","Ingrese %",""))</f>
        <v>1</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25" x14ac:dyDescent="0.25">
      <c r="A179" s="9"/>
      <c r="B179" s="220" t="s">
        <v>2669</v>
      </c>
      <c r="C179" s="220"/>
      <c r="D179" s="220"/>
      <c r="E179" s="165">
        <v>0.02</v>
      </c>
      <c r="F179" s="164">
        <v>0.03</v>
      </c>
      <c r="G179" s="159">
        <f>IF(F179&gt;0,SUM(E179+F179),"")</f>
        <v>0.05</v>
      </c>
      <c r="H179" s="5"/>
      <c r="I179" s="220" t="s">
        <v>2671</v>
      </c>
      <c r="J179" s="220"/>
      <c r="K179" s="220"/>
      <c r="L179" s="220"/>
      <c r="M179" s="166">
        <v>0.05</v>
      </c>
      <c r="O179" s="8"/>
      <c r="Q179" s="19"/>
      <c r="R179" s="153">
        <f>IF(M179&gt;0,SUM(L179+M179),"")</f>
        <v>0.05</v>
      </c>
      <c r="T179" s="19"/>
      <c r="U179" s="176" t="s">
        <v>1166</v>
      </c>
      <c r="V179" s="176"/>
      <c r="W179" s="176"/>
      <c r="X179" s="24">
        <v>0.02</v>
      </c>
      <c r="Y179" s="158"/>
      <c r="Z179" s="159" t="str">
        <f>IF(Y179&gt;0,SUM(E181+Y179),"")</f>
        <v/>
      </c>
      <c r="AA179" s="19"/>
      <c r="AB179" s="19"/>
    </row>
    <row r="180" spans="1:28" ht="23.25" hidden="1" x14ac:dyDescent="0.25">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25" hidden="1" x14ac:dyDescent="0.25">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140958796.30000001</v>
      </c>
      <c r="F185" s="92"/>
      <c r="G185" s="93"/>
      <c r="H185" s="88"/>
      <c r="I185" s="90" t="s">
        <v>2627</v>
      </c>
      <c r="J185" s="160">
        <f>+SUM(M179:M183)</f>
        <v>0.05</v>
      </c>
      <c r="K185" s="201" t="s">
        <v>2628</v>
      </c>
      <c r="L185" s="201"/>
      <c r="M185" s="94">
        <f>+J185*(SUM(K20:K35))</f>
        <v>140958796.30000001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41970</v>
      </c>
      <c r="D193" s="5"/>
      <c r="E193" s="174">
        <v>2226</v>
      </c>
      <c r="F193" s="5"/>
      <c r="G193" s="5"/>
      <c r="H193" s="174"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2020-12-24T15:20:58Z</cp:lastPrinted>
  <dcterms:created xsi:type="dcterms:W3CDTF">2020-10-14T21:57:42Z</dcterms:created>
  <dcterms:modified xsi:type="dcterms:W3CDTF">2020-12-30T00:26:15Z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