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0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<sst xmlns="http://schemas.openxmlformats.org/spreadsheetml/2006/main" count="3145" uniqueCount="2706">
  <si>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</si>
  <si>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</si>
  <si>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</si>
  <si>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</si>
  <si>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</si>
  <si>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</si>
  <si>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</si>
  <si>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</si>
  <si>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</si>
  <si>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</si>
  <si>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</si>
  <si>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</si>
  <si>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</si>
  <si>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</si>
  <si>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</si>
  <si>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</si>
  <si>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</si>
  <si>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</si>
  <si>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</si>
  <si>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</si>
  <si>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</si>
  <si>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</si>
  <si>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</si>
  <si>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</si>
  <si>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</si>
  <si>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</si>
  <si>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</si>
  <si>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</si>
  <si>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</si>
  <si>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</si>
  <si>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</si>
  <si>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</si>
  <si>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</si>
  <si>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</si>
  <si>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</si>
  <si>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</si>
  <si>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</si>
  <si>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</si>
  <si>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</si>
  <si>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</si>
  <si>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</si>
  <si>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</si>
  <si>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</si>
  <si>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</si>
  <si>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</si>
  <si>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</si>
  <si>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</si>
  <si>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</si>
  <si>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</si>
  <si>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</si>
  <si>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</si>
  <si>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</si>
  <si>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</si>
  <si>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</si>
  <si>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</si>
  <si>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</si>
  <si>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</si>
  <si>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</si>
  <si>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</si>
  <si>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</si>
  <si>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</si>
  <si>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</si>
  <si>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</si>
  <si>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</si>
  <si>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</si>
  <si>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</si>
  <si>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</si>
  <si>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</si>
  <si>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</si>
  <si>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</si>
  <si>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</si>
  <si>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</si>
  <si>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</si>
  <si>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</si>
  <si>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</si>
  <si>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</si>
  <si>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</si>
  <si>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</si>
  <si>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</si>
  <si>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</si>
  <si>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</si>
  <si>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</si>
  <si>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</si>
  <si>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</si>
  <si>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</si>
  <si>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</si>
  <si>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</si>
  <si>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</si>
  <si>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</si>
  <si>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</si>
  <si>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</si>
  <si>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</si>
  <si>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</si>
  <si>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</si>
  <si>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</si>
  <si>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</si>
  <si>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</si>
  <si>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</si>
  <si>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</si>
  <si>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</si>
  <si>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</si>
  <si>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</si>
  <si>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</si>
  <si>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</si>
  <si>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</si>
  <si>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</si>
  <si>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</si>
  <si>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</si>
  <si>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</si>
  <si>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</si>
  <si>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</si>
  <si>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</si>
  <si>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</si>
  <si>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</si>
  <si>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</si>
  <si>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</si>
  <si>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</si>
  <si>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</si>
  <si>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</si>
  <si>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</si>
  <si>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</si>
  <si>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</si>
  <si>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</si>
  <si>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</si>
  <si>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</si>
  <si>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</si>
  <si>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</si>
  <si>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</si>
  <si>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</si>
  <si>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</si>
  <si>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</si>
  <si>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</si>
  <si>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</si>
  <si>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</si>
  <si>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</si>
  <si>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</si>
  <si>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</si>
  <si>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</si>
  <si>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</si>
  <si>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</si>
  <si>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</si>
  <si>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</si>
  <si>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</si>
  <si>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</si>
  <si>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</si>
  <si>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</si>
  <si>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</si>
  <si>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</si>
  <si>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</si>
  <si>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</si>
  <si>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</si>
  <si>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</si>
  <si>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</si>
  <si>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</si>
  <si>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</si>
  <si>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</si>
  <si>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</si>
  <si>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</si>
  <si>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</si>
  <si>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</si>
  <si>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</si>
  <si>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</si>
  <si>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</si>
  <si>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</si>
  <si>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</si>
  <si>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</si>
  <si>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</si>
  <si>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</si>
  <si>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</si>
  <si>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</si>
  <si>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</si>
  <si>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</si>
  <si>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</si>
  <si>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</si>
  <si>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</si>
  <si>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</si>
  <si>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</si>
  <si>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</si>
  <si>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</si>
  <si>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</si>
  <si>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</si>
  <si>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</si>
  <si>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</si>
  <si>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</si>
  <si>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</si>
  <si>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</si>
  <si>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</si>
  <si>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</si>
  <si>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</si>
  <si>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</si>
  <si>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</si>
  <si>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</si>
  <si>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</si>
  <si>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</si>
  <si>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</si>
  <si>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</si>
  <si>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</si>
  <si>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</si>
  <si>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</si>
  <si>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</si>
  <si>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</si>
  <si>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</si>
  <si>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</si>
  <si>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</si>
  <si>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</si>
  <si>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</si>
  <si>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</si>
  <si>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</si>
  <si>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</si>
  <si>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</si>
  <si>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</si>
  <si>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</si>
  <si>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</si>
  <si>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</si>
  <si>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</si>
  <si>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</si>
  <si>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</si>
  <si>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</si>
  <si>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</si>
  <si>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</si>
  <si>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</si>
  <si>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</si>
  <si>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</si>
  <si>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</si>
  <si>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</si>
  <si>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</si>
  <si>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</si>
  <si>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</si>
  <si>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</si>
  <si>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</si>
  <si>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</si>
  <si>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</si>
  <si>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</si>
  <si>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</si>
  <si>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</si>
  <si>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</si>
  <si>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</si>
  <si>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</si>
  <si>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</si>
  <si>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</si>
  <si>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</si>
  <si>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</si>
  <si>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</si>
  <si>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</si>
  <si>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</si>
  <si>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</si>
  <si>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</si>
  <si>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</si>
  <si>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</si>
  <si>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</si>
  <si>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</si>
  <si>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</si>
  <si>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</si>
  <si>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</si>
  <si>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</si>
  <si>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</si>
  <si>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</si>
  <si>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</si>
  <si>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</si>
  <si>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</si>
  <si>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</si>
  <si>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</si>
  <si>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</si>
  <si>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</si>
  <si>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</si>
  <si>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</si>
  <si>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</si>
  <si>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</si>
  <si>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</si>
  <si>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</si>
  <si>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</si>
  <si>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</si>
  <si>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</si>
  <si>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</si>
  <si>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</si>
  <si>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</si>
  <si>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</si>
  <si>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</si>
  <si>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</si>
  <si>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</si>
  <si>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</si>
  <si>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</si>
  <si>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</si>
  <si>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</si>
  <si>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</si>
  <si>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</si>
  <si>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</si>
  <si>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</si>
  <si>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</si>
  <si>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</si>
  <si>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</si>
  <si>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</si>
  <si>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</si>
  <si>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</si>
  <si>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</si>
  <si>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</si>
  <si>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</si>
  <si>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</si>
  <si>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</si>
  <si>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</si>
  <si>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</si>
  <si>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</si>
  <si>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</si>
  <si>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</si>
  <si>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</si>
  <si>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</si>
  <si>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</si>
  <si>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</si>
  <si>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</si>
  <si>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</si>
  <si>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</si>
  <si>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</si>
  <si>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</si>
  <si>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</si>
  <si>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</si>
  <si>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</si>
  <si>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</si>
  <si>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</si>
  <si>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</si>
  <si>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</si>
  <si>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</si>
  <si>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</si>
  <si>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</si>
  <si>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</si>
  <si>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</si>
  <si>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</si>
  <si>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</si>
  <si>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</si>
  <si>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</si>
  <si>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</si>
  <si>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</si>
  <si>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</si>
  <si>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</si>
  <si>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</si>
  <si>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</si>
  <si>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</si>
  <si>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</si>
  <si>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</si>
  <si>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</si>
  <si>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</si>
  <si>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</si>
  <si>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</si>
  <si>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</si>
  <si>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</si>
  <si>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</si>
  <si>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</si>
  <si>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</si>
  <si>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</si>
  <si>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</si>
  <si>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</si>
  <si>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</si>
  <si>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</si>
  <si>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</si>
  <si>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</si>
  <si>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</si>
  <si>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</si>
  <si>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</si>
  <si>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</si>
  <si>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</si>
  <si>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</si>
  <si>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</si>
  <si>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</si>
  <si>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</si>
  <si>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</si>
  <si>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</si>
  <si>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</si>
  <si>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</si>
  <si>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</si>
  <si>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</si>
  <si>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</si>
  <si>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</si>
  <si>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</si>
  <si>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</si>
  <si>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</si>
  <si>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</si>
  <si>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</si>
  <si>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</si>
  <si>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</si>
  <si>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</si>
  <si>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</si>
  <si>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</si>
  <si>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</si>
  <si>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</si>
  <si>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</si>
  <si>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</si>
  <si>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</si>
  <si>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</si>
  <si>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</si>
  <si>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</si>
  <si>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</si>
  <si>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</si>
  <si>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</si>
  <si>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</si>
  <si>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</si>
  <si>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</si>
  <si>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</si>
  <si>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</si>
  <si>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</si>
  <si>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</si>
  <si>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</si>
  <si>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</si>
  <si>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</si>
  <si>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</si>
  <si>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</si>
  <si>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</si>
  <si>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</si>
  <si>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</si>
  <si>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</si>
  <si>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</si>
  <si>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</si>
  <si>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</si>
  <si>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</si>
  <si>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</si>
  <si>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</si>
  <si>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</si>
  <si>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</si>
  <si>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</si>
  <si>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</si>
  <si>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</si>
  <si>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</si>
  <si>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</si>
  <si>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</si>
  <si>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</si>
  <si>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</si>
  <si>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</si>
  <si>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</si>
  <si>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</si>
  <si>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</si>
  <si>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</si>
  <si>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</si>
  <si>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</si>
  <si>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</si>
  <si>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</si>
  <si>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</si>
  <si>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</si>
  <si>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</si>
  <si>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</si>
  <si>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</si>
  <si>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</si>
  <si>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</si>
  <si>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</si>
  <si>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</si>
  <si>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</si>
  <si>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</si>
  <si>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</si>
  <si>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</si>
  <si>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</si>
  <si>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</si>
  <si>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</si>
  <si>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</si>
  <si>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</si>
  <si>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</si>
  <si>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</si>
  <si>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</si>
  <si>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</si>
  <si>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</si>
  <si>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</si>
  <si>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</si>
  <si>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</si>
  <si>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</si>
  <si>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</si>
  <si>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</si>
  <si>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</si>
  <si>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</si>
  <si>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</si>
  <si>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</si>
  <si>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</si>
  <si>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</si>
  <si>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</si>
  <si>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</si>
  <si>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</si>
  <si>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</si>
  <si>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</si>
  <si>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</si>
  <si>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</si>
  <si>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</si>
  <si>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</si>
  <si>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</si>
  <si>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</si>
  <si>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</si>
  <si>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</si>
  <si>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</si>
  <si>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</si>
  <si>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</si>
  <si>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</si>
  <si>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</si>
  <si>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</si>
  <si>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</si>
  <si>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</si>
  <si>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</si>
  <si>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</si>
  <si>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</si>
  <si>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</si>
  <si>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</si>
  <si>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</si>
  <si>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</si>
  <si>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</si>
  <si>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</si>
  <si>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</si>
  <si>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</si>
  <si>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</si>
  <si>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</si>
  <si>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</si>
  <si>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</si>
  <si>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</si>
  <si>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</si>
  <si>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</si>
  <si>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</si>
  <si>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</si>
  <si>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</si>
  <si>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</si>
  <si>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</si>
  <si>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</si>
  <si>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</si>
  <si>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</si>
  <si>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</si>
  <si>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</si>
  <si>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</si>
  <si>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</si>
  <si>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</si>
  <si>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</si>
  <si>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</si>
  <si>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</si>
  <si>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</si>
  <si>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</si>
  <si>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</si>
  <si>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</si>
  <si>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</si>
  <si>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</si>
  <si>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</si>
  <si>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</si>
  <si>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</si>
  <si>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</si>
  <si>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</si>
  <si>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</si>
  <si>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</si>
  <si>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</si>
  <si>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</si>
  <si>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</si>
  <si>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</si>
  <si>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</si>
  <si>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</si>
  <si>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</si>
  <si>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</si>
  <si>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</si>
  <si>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</si>
  <si>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</si>
  <si>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</si>
  <si>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</si>
  <si>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</si>
  <si>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</si>
  <si>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</si>
  <si>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</si>
  <si>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</si>
  <si>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</si>
  <si>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</si>
  <si>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</si>
  <si>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</si>
  <si>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</si>
  <si>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</si>
  <si>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</si>
  <si>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</si>
  <si>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</si>
  <si>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</si>
  <si>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</si>
  <si>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</si>
  <si>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</si>
  <si>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</si>
  <si>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</si>
  <si>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</si>
  <si>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</si>
  <si>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</si>
  <si>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</si>
  <si>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</si>
  <si>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</si>
  <si>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</si>
  <si>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</si>
  <si>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</si>
  <si>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</si>
  <si>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</si>
  <si>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</si>
  <si>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</si>
  <si>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</si>
  <si>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</si>
  <si>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</si>
  <si>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</si>
  <si>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</si>
  <si>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</si>
  <si>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</si>
  <si>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</si>
  <si>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</si>
  <si>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</si>
  <si>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</si>
  <si>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</si>
  <si>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</si>
  <si>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</si>
  <si>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</si>
  <si>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</si>
  <si>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</si>
  <si>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</si>
  <si>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</si>
  <si>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</si>
  <si>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</si>
  <si>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</si>
  <si>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</si>
  <si>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</si>
  <si>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</si>
  <si>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</si>
  <si>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</si>
  <si>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</si>
  <si>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</si>
  <si>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</si>
  <si>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</si>
  <si>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</si>
  <si>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</si>
  <si>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</si>
  <si>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</si>
  <si>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</si>
  <si>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</si>
  <si>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</si>
  <si>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</si>
  <si>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</si>
  <si>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</si>
  <si>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</si>
  <si>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</si>
  <si>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</si>
  <si>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</si>
  <si>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</si>
  <si>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</si>
  <si>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</si>
  <si>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</si>
  <si>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</si>
  <si>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</si>
  <si>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</si>
  <si>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</si>
  <si>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</si>
  <si>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</si>
  <si>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</si>
  <si>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</si>
  <si>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</si>
  <si>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</si>
  <si>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</si>
  <si>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</si>
  <si>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</si>
  <si>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</si>
  <si>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</si>
  <si>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</si>
  <si>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</si>
  <si>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</si>
  <si>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</si>
  <si>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</si>
  <si>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</si>
  <si>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</si>
  <si>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</si>
  <si>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</si>
  <si>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</si>
  <si>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</si>
  <si>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</si>
  <si>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</si>
  <si>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</si>
  <si>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</si>
  <si>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</si>
  <si>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</si>
  <si>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</si>
  <si>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</si>
  <si>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</si>
  <si>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</si>
  <si>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</si>
  <si>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</si>
  <si>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</si>
  <si>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</si>
  <si>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</si>
  <si>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</si>
  <si>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</si>
  <si>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</si>
  <si>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</si>
  <si>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</si>
  <si>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</si>
  <si>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</si>
  <si>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</si>
  <si>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</si>
  <si>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</si>
  <si>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</si>
  <si>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</si>
  <si>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</si>
  <si>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</si>
  <si>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</si>
  <si>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</si>
  <si>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</si>
  <si>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</si>
  <si>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</si>
  <si>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</si>
  <si>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</si>
  <si>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</si>
  <si>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</si>
  <si>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</si>
  <si>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</si>
  <si>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</si>
  <si>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</si>
  <si>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</si>
  <si>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</si>
  <si>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</si>
  <si>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</si>
  <si>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</si>
  <si>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</si>
  <si>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</si>
  <si>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</si>
  <si>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</si>
  <si>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</si>
  <si>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</si>
  <si>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</si>
  <si>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</si>
  <si>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</si>
  <si>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</si>
  <si>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</si>
  <si>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</si>
  <si>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</si>
  <si>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</si>
  <si>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</si>
  <si>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</si>
  <si>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</si>
  <si>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</si>
  <si>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</si>
  <si>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</si>
  <si>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</si>
  <si>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</si>
  <si>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</si>
  <si>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</si>
  <si>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</si>
  <si>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</si>
  <si>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</si>
  <si>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</si>
  <si>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</si>
  <si>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</si>
  <si>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</si>
  <si>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</si>
  <si>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</si>
  <si>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</si>
  <si>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</si>
  <si>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</si>
  <si>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</si>
  <si>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</si>
  <si>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</si>
  <si>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</si>
  <si>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</si>
  <si>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</si>
  <si>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</si>
  <si>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</si>
  <si>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</si>
  <si>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</si>
  <si>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</si>
  <si>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</si>
  <si>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</si>
  <si>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</si>
  <si>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</si>
  <si>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</si>
  <si>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</si>
  <si>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</si>
  <si>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</si>
  <si>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</si>
  <si>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</si>
  <si>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</si>
  <si>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</si>
  <si>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</si>
  <si>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</si>
  <si>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</si>
  <si>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</si>
  <si>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</si>
  <si>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</si>
  <si>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</si>
  <si>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</si>
  <si>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</si>
  <si>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</si>
  <si>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</si>
  <si>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</si>
  <si>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</si>
  <si>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</si>
  <si>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</si>
  <si>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</si>
  <si>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</si>
  <si>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</si>
  <si>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</si>
  <si>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</si>
  <si>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</si>
  <si>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</si>
  <si>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</si>
  <si>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</si>
  <si>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</si>
  <si>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</si>
  <si>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</si>
  <si>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</si>
  <si>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</si>
  <si>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</si>
  <si>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</si>
  <si>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</si>
  <si>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</si>
  <si>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</si>
  <si>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</si>
  <si>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</si>
  <si>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</si>
  <si>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</si>
  <si>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</si>
  <si>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</si>
  <si>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</si>
  <si>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</si>
  <si>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</si>
  <si>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</si>
  <si>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</si>
  <si>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</si>
  <si>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</si>
  <si>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</si>
  <si>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</si>
  <si>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</si>
  <si>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</si>
  <si>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</si>
  <si>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</si>
  <si>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</si>
  <si>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</si>
  <si>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</si>
  <si>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</si>
  <si>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</si>
  <si>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</si>
  <si>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</si>
  <si>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</si>
  <si>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</si>
  <si>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</si>
  <si>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</si>
  <si>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</si>
  <si>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</si>
  <si>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</si>
  <si>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</si>
  <si>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</si>
  <si>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</si>
  <si>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</si>
  <si>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</si>
  <si>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</si>
  <si>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</si>
  <si>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</si>
  <si>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</si>
  <si>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</si>
  <si>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</si>
  <si>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</si>
  <si>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</si>
  <si>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</si>
  <si>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</si>
  <si>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</si>
  <si>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</si>
  <si>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</si>
  <si>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</si>
  <si>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</si>
  <si>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</si>
  <si>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</si>
  <si>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</si>
  <si>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</si>
  <si>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</si>
  <si>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</si>
  <si>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</si>
  <si>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</si>
  <si>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</si>
  <si>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</si>
  <si>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</si>
  <si>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</si>
  <si>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</si>
  <si>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</si>
  <si>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</si>
  <si>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</si>
  <si>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</si>
  <si>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</si>
  <si>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</si>
  <si>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</si>
  <si>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</si>
  <si>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</si>
  <si>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</si>
  <si>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</si>
  <si>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</si>
  <si>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</si>
  <si>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</si>
  <si>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</si>
  <si>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</si>
  <si>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</si>
  <si>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</si>
  <si>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</si>
  <si>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</si>
  <si>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</si>
  <si>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</si>
  <si>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</si>
  <si>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</si>
  <si>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</si>
  <si>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</si>
  <si>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</si>
  <si>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</si>
  <si>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</si>
  <si>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</si>
  <si>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</si>
  <si>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</si>
  <si>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</si>
  <si>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</si>
  <si>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</si>
  <si>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</si>
  <si>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</si>
  <si>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</si>
  <si>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</si>
  <si>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</si>
  <si>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</si>
  <si>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</si>
  <si>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</si>
  <si>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</si>
  <si>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</si>
  <si>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</si>
  <si>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</si>
  <si>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</si>
  <si>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</si>
  <si>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</si>
  <si>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</si>
  <si>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</si>
  <si>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</si>
  <si>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</si>
  <si>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</si>
  <si>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</si>
  <si>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</si>
  <si>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</si>
  <si>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</si>
  <si>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</si>
  <si>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</si>
  <si>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</si>
  <si>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</si>
  <si>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</si>
  <si>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</si>
  <si>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</si>
  <si>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</si>
  <si>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</si>
  <si>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</si>
  <si>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</si>
  <si>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</si>
  <si>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</si>
  <si>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</si>
  <si>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</si>
  <si>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</si>
  <si>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</si>
  <si>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</si>
  <si>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</si>
  <si>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</si>
  <si>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</si>
  <si>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</si>
  <si>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</si>
  <si>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</si>
  <si>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</si>
  <si>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</si>
  <si>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</si>
  <si>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</si>
  <si>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</si>
  <si>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</si>
  <si>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</si>
  <si>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</si>
  <si>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</si>
  <si>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</si>
  <si>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</si>
  <si>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</si>
  <si>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</si>
  <si>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</si>
  <si>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</si>
  <si>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</si>
  <si>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</si>
  <si>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</si>
  <si>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</si>
  <si>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</si>
  <si>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</si>
  <si>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</si>
  <si>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</si>
  <si>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</si>
  <si>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</si>
  <si>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</si>
  <si>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</si>
  <si>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</si>
  <si>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</si>
  <si>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</si>
  <si>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</si>
  <si>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</si>
  <si>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</si>
  <si>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</si>
  <si>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</si>
  <si>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</si>
  <si>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</si>
  <si>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</si>
  <si>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</si>
  <si>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</si>
  <si>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</si>
  <si>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</si>
  <si>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</si>
  <si>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</si>
  <si>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</si>
  <si>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</si>
  <si>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</si>
  <si>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</si>
  <si>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</si>
  <si>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</si>
  <si>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</si>
  <si>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</si>
  <si>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</si>
  <si>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</si>
  <si>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</si>
  <si>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</si>
  <si>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</si>
  <si>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</si>
  <si>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</si>
  <si>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</si>
  <si>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</si>
  <si>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</si>
  <si>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</si>
  <si>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</si>
  <si>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</si>
  <si>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</si>
  <si>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</si>
  <si>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</si>
  <si>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</si>
  <si>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</si>
  <si>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</si>
  <si>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</si>
  <si>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</si>
  <si>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</si>
  <si>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</si>
  <si>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</si>
  <si>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</si>
  <si>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</si>
  <si>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</si>
  <si>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</si>
  <si>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</si>
  <si>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</si>
  <si>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</si>
  <si>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</si>
  <si>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</si>
  <si>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</si>
  <si>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</si>
  <si>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</si>
  <si>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</si>
  <si>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</si>
  <si>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</si>
  <si>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</si>
  <si>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</si>
  <si>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</si>
  <si>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</si>
  <si>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</si>
  <si>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</si>
  <si>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</si>
  <si>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</si>
  <si>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</si>
  <si>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</si>
  <si>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</si>
  <si>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</si>
  <si>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</si>
  <si>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</si>
  <si>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</si>
  <si>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</si>
  <si>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</si>
  <si>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</si>
  <si>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</si>
  <si>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</si>
  <si>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</si>
  <si>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</si>
  <si>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</si>
  <si>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</si>
  <si>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</si>
  <si>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</si>
  <si>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</si>
  <si>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</si>
  <si>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</si>
  <si>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</si>
  <si>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</si>
  <si>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</si>
  <si>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</si>
  <si>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</si>
  <si>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</si>
  <si>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</si>
  <si>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</si>
  <si>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</si>
  <si>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</si>
  <si>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</si>
  <si>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</si>
  <si>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</si>
  <si>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</si>
  <si>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</si>
  <si>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</si>
  <si>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</si>
  <si>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</si>
  <si>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</si>
  <si>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</si>
  <si>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</si>
  <si>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</si>
  <si>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</si>
  <si>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</si>
  <si>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</si>
  <si>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</si>
  <si>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</si>
  <si>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</si>
  <si>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</si>
  <si>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</si>
  <si>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</si>
  <si>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</si>
  <si>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</si>
  <si>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</si>
  <si>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</si>
  <si>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</si>
  <si>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</si>
  <si>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</si>
  <si>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</si>
  <si>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</si>
  <si>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</si>
  <si>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</si>
  <si>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</si>
  <si>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</si>
  <si>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</si>
  <si>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</si>
  <si>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</si>
  <si>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</si>
  <si>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</si>
  <si>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</si>
  <si>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</si>
  <si>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</si>
  <si>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</si>
  <si>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</si>
  <si>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</si>
  <si>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</si>
  <si>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</si>
  <si>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</si>
  <si>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</si>
  <si>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</si>
  <si>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</si>
  <si>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</si>
  <si>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</si>
  <si>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</si>
  <si>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</si>
  <si>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</si>
  <si>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</si>
  <si>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</si>
  <si>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</si>
  <si>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</si>
  <si>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</si>
  <si>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</si>
  <si>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</si>
  <si>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</si>
  <si>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</si>
  <si>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</si>
  <si>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</si>
  <si>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</si>
  <si>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</si>
  <si>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</si>
  <si>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</si>
  <si>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</si>
  <si>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</si>
  <si>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</si>
  <si>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</si>
  <si>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</si>
  <si>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</si>
  <si>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</si>
  <si>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</si>
  <si>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</si>
  <si>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</si>
  <si>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</si>
  <si>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</si>
  <si>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</si>
  <si>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</si>
  <si>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</si>
  <si>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</si>
  <si>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</si>
  <si>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</si>
  <si>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</si>
  <si>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</si>
  <si>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</si>
  <si>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</si>
  <si>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</si>
  <si>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</si>
  <si>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</si>
  <si>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</si>
  <si>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</si>
  <si>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</si>
  <si>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</si>
  <si>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</si>
  <si>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</si>
  <si>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</si>
  <si>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</si>
  <si>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</si>
  <si>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</si>
  <si>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</si>
  <si>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</si>
  <si>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</si>
  <si>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</si>
  <si>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</si>
  <si>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</si>
  <si>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</si>
  <si>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</si>
  <si>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</si>
  <si>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</si>
  <si>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</si>
  <si>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</si>
  <si>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</si>
  <si>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</si>
  <si>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</si>
  <si>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</si>
  <si>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</si>
  <si>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</si>
  <si>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</si>
  <si>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</si>
  <si>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</si>
  <si>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</si>
  <si>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</si>
  <si>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</si>
  <si>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</si>
  <si>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</si>
  <si>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</si>
  <si>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</si>
  <si>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</si>
  <si>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</si>
  <si>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</si>
  <si>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</si>
  <si>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</si>
  <si>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</si>
  <si>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</si>
  <si>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</si>
  <si>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</si>
  <si>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</si>
  <si>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</si>
  <si>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</si>
  <si>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</si>
  <si>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</si>
  <si>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</si>
  <si>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</si>
  <si>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</si>
  <si>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</si>
  <si>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</si>
  <si>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</si>
  <si>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</si>
  <si>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</si>
  <si>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</si>
  <si>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</si>
  <si>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</si>
  <si>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</si>
  <si>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</si>
  <si>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</si>
  <si>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</si>
  <si>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</si>
  <si>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</si>
  <si>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</si>
  <si>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</si>
  <si>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</si>
  <si>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</si>
  <si>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</si>
  <si>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</si>
  <si>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</si>
  <si>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</si>
  <si>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</si>
  <si>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</si>
  <si>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</si>
  <si>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</si>
  <si>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</si>
  <si>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</si>
  <si>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</si>
  <si>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</si>
  <si>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</si>
  <si>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</si>
  <si>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</si>
  <si>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</si>
  <si>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</si>
  <si>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</si>
  <si>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</si>
  <si>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</si>
  <si>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</si>
  <si>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</si>
  <si>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</si>
  <si>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</si>
  <si>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</si>
  <si>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</si>
  <si>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</si>
  <si>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</si>
  <si>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</si>
  <si>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</si>
  <si>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</si>
  <si>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</si>
  <si>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</si>
  <si>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</si>
  <si>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</si>
  <si>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</si>
  <si>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</si>
  <si>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</si>
  <si>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</si>
  <si>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</si>
  <si>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</si>
  <si>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</si>
  <si>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</si>
  <si>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</si>
  <si>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</si>
  <si>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</si>
  <si>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</si>
  <si>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</si>
  <si>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</si>
  <si>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</si>
  <si>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</si>
  <si>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</si>
  <si>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</si>
  <si>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</si>
  <si>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</si>
  <si>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</si>
  <si>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</si>
  <si>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</si>
  <si>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</si>
  <si>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</si>
  <si>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</si>
  <si>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</si>
  <si>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</si>
  <si>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</si>
  <si>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</si>
  <si>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</si>
  <si>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</si>
  <si>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</si>
  <si>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</si>
  <si>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</si>
  <si>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</si>
  <si>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</si>
  <si>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</si>
  <si>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</si>
  <si>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</si>
  <si>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</si>
  <si>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</si>
  <si>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</si>
  <si>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</si>
  <si>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</si>
  <si>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</si>
  <si>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</si>
  <si>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</si>
  <si>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</si>
  <si>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</si>
  <si>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</si>
  <si>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</si>
  <si>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</si>
  <si>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</si>
  <si>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</si>
  <si>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</si>
  <si>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</si>
  <si>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</si>
  <si>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</si>
  <si>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</si>
  <si>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</si>
  <si>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</si>
  <si>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</si>
  <si>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</si>
  <si>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</si>
  <si>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</si>
  <si>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</si>
  <si>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</si>
  <si>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</si>
  <si>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</si>
  <si>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</si>
  <si>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</si>
  <si>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</si>
  <si>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</si>
  <si>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</si>
  <si>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</si>
  <si>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</si>
  <si>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</si>
  <si>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</si>
  <si>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</si>
  <si>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</si>
  <si>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</si>
  <si>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</si>
  <si>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</si>
  <si>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</si>
  <si>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</si>
  <si>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</si>
  <si>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</si>
  <si>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</si>
  <si>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</si>
  <si>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</si>
  <si>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</si>
  <si>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</si>
  <si>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</si>
  <si>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</si>
  <si>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</si>
  <si>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</si>
  <si>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</si>
  <si>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</si>
  <si>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</si>
  <si>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</si>
  <si>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</si>
  <si>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</si>
  <si>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</si>
  <si>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</si>
  <si>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</si>
  <si>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</si>
  <si>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</si>
  <si>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</si>
  <si>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</si>
  <si>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</si>
  <si>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</si>
  <si>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</si>
  <si>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</si>
  <si>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</si>
  <si>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</si>
  <si>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</si>
  <si>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</si>
  <si>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</si>
  <si>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</si>
  <si>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</si>
  <si>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</si>
  <si>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</si>
  <si>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</si>
  <si>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</si>
  <si>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</si>
  <si>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</si>
  <si>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</si>
  <si>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</si>
  <si>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</si>
  <si>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</si>
  <si>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</si>
  <si>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</si>
  <si>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</si>
  <si>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</si>
  <si>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</si>
  <si>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</si>
  <si>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</si>
  <si>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</si>
  <si>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</si>
  <si>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</si>
  <si>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</si>
  <si>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</si>
  <si>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</si>
  <si>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</si>
  <si>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</si>
  <si>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</si>
  <si>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</si>
  <si>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</si>
  <si>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</si>
  <si>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</si>
  <si>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</si>
  <si>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</si>
  <si>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</si>
  <si>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</si>
  <si>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</si>
  <si>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</si>
  <si>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</si>
  <si>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</si>
  <si>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</si>
  <si>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</si>
  <si>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</si>
  <si>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</si>
  <si>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</si>
  <si>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</si>
  <si>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</si>
  <si>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</si>
  <si>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</si>
  <si>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</si>
  <si>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</si>
  <si>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</si>
  <si>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</si>
  <si>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</si>
  <si>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</si>
  <si>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</si>
  <si>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</si>
  <si>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</si>
  <si>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</si>
  <si>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</si>
  <si>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</si>
  <si>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</si>
  <si>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</si>
  <si>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</si>
  <si>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</si>
  <si>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</si>
  <si>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</si>
  <si>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</si>
  <si>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</si>
  <si>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</si>
  <si>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</si>
  <si>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</si>
  <si>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</si>
  <si>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</si>
  <si>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</si>
  <si>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</si>
  <si>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</si>
  <si>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</si>
  <si>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</si>
  <si>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</si>
  <si>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</si>
  <si>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</si>
  <si>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</si>
  <si>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</si>
  <si>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</si>
  <si>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</si>
  <si>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</si>
  <si>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</si>
  <si>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</si>
  <si>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</si>
  <si>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</si>
  <si>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</si>
  <si>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</si>
  <si>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</si>
  <si>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</si>
  <si>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</si>
  <si>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</si>
  <si>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</si>
  <si>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</si>
  <si>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</si>
  <si>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</si>
  <si>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</si>
  <si>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</si>
  <si>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</si>
  <si>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</si>
  <si>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</si>
  <si>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</si>
  <si>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</si>
  <si>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</si>
  <si>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</si>
  <si>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</si>
  <si>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</si>
  <si>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</si>
  <si>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</si>
  <si>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</si>
  <si>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</si>
  <si>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</si>
  <si>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</si>
  <si>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</si>
  <si>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</si>
  <si>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</si>
  <si>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</si>
  <si>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</si>
  <si>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</si>
  <si>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</si>
  <si>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</si>
  <si>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</si>
  <si>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</si>
  <si>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</si>
  <si>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</si>
  <si>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</si>
  <si>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</si>
  <si>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</si>
  <si>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</si>
  <si>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</si>
  <si>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</si>
  <si>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</si>
  <si>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</si>
  <si>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</si>
  <si>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</si>
  <si>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</si>
  <si>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</si>
  <si>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</si>
  <si>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</si>
  <si>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</si>
  <si>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</si>
  <si>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</si>
  <si>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</si>
  <si>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</si>
  <si>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</si>
  <si>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</si>
  <si>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</si>
  <si>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</si>
  <si>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</si>
  <si>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</si>
  <si>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</si>
  <si>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</si>
  <si>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</si>
  <si>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</si>
  <si>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</si>
  <si>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</si>
  <si>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</si>
  <si>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</si>
  <si>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</si>
  <si>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</si>
  <si>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</si>
  <si>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</si>
  <si>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</si>
  <si>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</si>
  <si>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</si>
  <si>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</si>
  <si>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</si>
  <si>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</si>
  <si>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</si>
  <si>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</si>
  <si>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</si>
  <si>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</si>
  <si>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</si>
  <si>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</si>
  <si>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</si>
  <si>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</si>
  <si>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</si>
  <si>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</si>
  <si>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</si>
  <si>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</si>
  <si>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</si>
  <si>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</si>
  <si>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</si>
  <si>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</si>
  <si>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</si>
  <si>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</si>
  <si>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</si>
  <si>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</si>
  <si>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</si>
  <si>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</si>
  <si>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</si>
  <si>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</si>
  <si>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</si>
  <si>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</si>
  <si>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</si>
  <si>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</si>
  <si>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</si>
  <si>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</si>
  <si>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</si>
  <si>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</si>
  <si>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</si>
  <si>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</si>
  <si>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</si>
  <si>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</si>
  <si>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</si>
  <si>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</si>
  <si>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</si>
  <si>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</si>
  <si>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</si>
  <si>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</si>
  <si>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</si>
  <si>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</si>
  <si>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</si>
  <si>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</si>
  <si>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</si>
  <si>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</si>
  <si>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</si>
  <si>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</si>
  <si>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</si>
  <si>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</si>
  <si>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</si>
  <si>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</si>
  <si>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</si>
  <si>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</si>
  <si>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</si>
  <si>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</si>
  <si>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</si>
  <si>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</si>
  <si>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</si>
  <si>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</si>
  <si>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</si>
  <si>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</si>
  <si>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</si>
  <si>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</si>
  <si>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</si>
  <si>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</si>
  <si>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</si>
  <si>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</si>
  <si>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</si>
  <si>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</si>
  <si>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</si>
  <si>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</si>
  <si>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</si>
  <si>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</si>
  <si>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</si>
  <si>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</si>
  <si>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</si>
  <si>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</si>
  <si>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</si>
  <si>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</si>
  <si>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</si>
  <si>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</si>
  <si>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</si>
  <si>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</si>
  <si>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</si>
  <si>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</si>
  <si>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</si>
  <si>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</si>
  <si>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</si>
  <si>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</si>
  <si>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</si>
  <si>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</si>
  <si>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</si>
  <si>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</si>
  <si>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</si>
  <si>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</si>
  <si>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</si>
  <si>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</si>
  <si>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</si>
  <si>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</si>
  <si>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</si>
  <si>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</si>
  <si>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</si>
  <si>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</si>
  <si>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</si>
  <si>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</si>
  <si>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</si>
  <si>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</si>
  <si>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</si>
  <si>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</si>
  <si>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</si>
  <si>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</si>
  <si>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</si>
  <si>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</si>
  <si>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</si>
  <si>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</si>
  <si>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</si>
  <si>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</si>
  <si>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</si>
  <si>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</si>
  <si>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</si>
  <si>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</si>
  <si>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</si>
  <si>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</si>
  <si>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</si>
  <si>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</si>
  <si>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</si>
  <si>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</si>
  <si>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</si>
  <si>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</si>
  <si>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</si>
  <si>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</si>
  <si>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</si>
  <si>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</si>
  <si>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</si>
  <si>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</si>
  <si>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</si>
  <si>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</si>
  <si>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</si>
  <si>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</si>
  <si>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</si>
  <si>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</si>
  <si>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</si>
  <si>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</si>
  <si>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</si>
  <si>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</si>
  <si>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</si>
  <si>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</si>
  <si>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</si>
  <si>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</si>
  <si>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</si>
  <si>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</si>
  <si>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</si>
  <si>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</si>
  <si>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</si>
  <si>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</si>
  <si>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</si>
  <si>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</si>
  <si>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</si>
  <si>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</si>
  <si>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</si>
  <si>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</si>
  <si>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</si>
  <si>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</si>
  <si>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</si>
  <si>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</si>
  <si>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</si>
  <si>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</si>
  <si>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</si>
  <si>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</si>
  <si>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</si>
  <si>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</si>
  <si>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</si>
  <si>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</si>
  <si>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</si>
  <si>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</si>
  <si>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</si>
  <si>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</si>
  <si>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</si>
  <si>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</si>
  <si>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</si>
  <si>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</si>
  <si>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</si>
  <si>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</si>
  <si>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</si>
  <si>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</si>
  <si>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</si>
  <si>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</si>
  <si>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</si>
  <si>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</si>
  <si>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</si>
  <si>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</si>
  <si>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</si>
  <si>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</si>
  <si>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</si>
  <si>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</si>
  <si>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</si>
  <si>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</si>
  <si>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</si>
  <si>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</si>
  <si>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</si>
  <si>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</si>
  <si>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</si>
  <si>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</si>
  <si>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</si>
  <si>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</si>
  <si>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</si>
  <si>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</si>
  <si>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</si>
  <si>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</si>
  <si>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</si>
  <si>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</si>
  <si>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</si>
  <si>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</si>
  <si>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</si>
  <si>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</si>
  <si>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</si>
  <si>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</si>
  <si>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</si>
  <si>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</si>
  <si>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</si>
  <si>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</si>
  <si>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</si>
  <si>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</si>
  <si>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</si>
  <si>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</si>
  <si>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</si>
  <si>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</si>
  <si>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</si>
  <si>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</si>
  <si>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</si>
  <si>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</si>
  <si>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</si>
  <si>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</si>
  <si>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</si>
  <si>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</si>
  <si>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</si>
  <si>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</si>
  <si>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</si>
  <si>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</si>
  <si>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</si>
  <si>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</si>
  <si>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</si>
  <si>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</si>
  <si>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</si>
  <si>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</si>
  <si>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</si>
  <si>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</si>
  <si>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</si>
  <si>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</si>
  <si>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</si>
  <si>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</si>
  <si>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</si>
  <si>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</si>
  <si>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</si>
  <si>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</si>
  <si>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</si>
  <si>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</si>
  <si>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</si>
  <si>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</si>
  <si>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</si>
  <si>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</si>
  <si>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</si>
  <si>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</si>
  <si>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</si>
  <si>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</si>
  <si>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</si>
  <si>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</si>
  <si>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</si>
  <si>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</si>
  <si>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</si>
  <si>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</si>
  <si>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</si>
  <si>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</si>
  <si>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</si>
  <si>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</si>
  <si>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</si>
  <si>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</si>
  <si>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</si>
  <si>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</si>
  <si>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</si>
  <si>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</si>
  <si>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</si>
  <si>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</si>
  <si>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</si>
  <si>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</si>
  <si>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</si>
  <si>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</si>
  <si>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</si>
  <si>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</si>
  <si>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</si>
  <si>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</si>
  <si>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</si>
  <si>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</si>
  <si>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</si>
  <si>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</si>
  <si>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</si>
  <si>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</si>
  <si>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</si>
  <si>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</si>
  <si>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</si>
  <si>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</si>
  <si>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</si>
  <si>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</si>
  <si>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</si>
  <si>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</si>
  <si>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</si>
  <si>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</si>
  <si>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</si>
  <si>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</si>
  <si>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</si>
  <si>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</si>
  <si>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</si>
  <si>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</si>
  <si>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</si>
  <si>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</si>
  <si>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</si>
  <si>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</si>
  <si>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</si>
  <si>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</si>
  <si>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</si>
  <si>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</si>
  <si>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</si>
  <si>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</si>
  <si>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</si>
  <si>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</si>
  <si>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</si>
  <si>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</si>
  <si>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</si>
  <si>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</si>
  <si>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</si>
  <si>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</si>
  <si>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</si>
  <si>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</si>
  <si>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</si>
  <si>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</si>
  <si>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</si>
  <si>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</si>
  <si>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</si>
  <si>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</si>
  <si>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</si>
  <si>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</si>
  <si>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</si>
  <si>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</si>
  <si>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</si>
  <si>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</si>
  <si>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</si>
  <si>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</si>
  <si>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</si>
  <si>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</si>
  <si>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</si>
  <si>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</si>
  <si>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</si>
  <si>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</si>
  <si>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</si>
  <si>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</si>
  <si>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</si>
  <si>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</si>
  <si>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</si>
  <si>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</si>
  <si>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</si>
  <si>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</si>
  <si>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</si>
  <si>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</si>
  <si>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</si>
  <si>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</si>
  <si>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</si>
  <si>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</si>
  <si>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</si>
  <si>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</si>
  <si>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</si>
  <si>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</si>
  <si>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</si>
  <si>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</si>
  <si>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</si>
  <si>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</si>
  <si>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</si>
  <si>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</si>
  <si>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</si>
  <si>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</si>
  <si>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</si>
  <si>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</si>
  <si>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</si>
  <si>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</si>
  <si>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</si>
  <si>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</si>
  <si>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</si>
  <si>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</si>
  <si>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</si>
  <si>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</si>
  <si>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</si>
  <si>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</si>
  <si>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</si>
  <si>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</si>
  <si>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</si>
  <si>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</si>
  <si>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</si>
  <si>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</si>
  <si>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</si>
  <si>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</si>
  <si>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</si>
  <si>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</si>
  <si>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</si>
  <si>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</si>
  <si>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</si>
  <si>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</si>
  <si>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</si>
  <si>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</si>
  <si>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</si>
  <si>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</si>
  <si>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</si>
  <si>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</si>
  <si>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</si>
  <si>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</si>
  <si>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</si>
  <si>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</si>
  <si>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</si>
  <si>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</si>
  <si>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</si>
  <si>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</si>
  <si>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</si>
  <si>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</si>
  <si>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</si>
  <si>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</si>
  <si>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</si>
  <si>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</si>
  <si>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</si>
  <si>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</si>
  <si>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</si>
  <si>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</si>
  <si>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</si>
  <si>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</si>
  <si>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</si>
  <si>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</si>
  <si>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</si>
  <si>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</si>
  <si>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</si>
  <si>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</si>
  <si>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</si>
  <si>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</si>
  <si>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</si>
  <si>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</si>
  <si>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</si>
  <si>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</si>
  <si>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</si>
  <si>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</si>
  <si>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</si>
  <si>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</si>
  <si>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</si>
  <si>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</si>
  <si>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</si>
  <si>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</si>
  <si>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</si>
  <si>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</si>
  <si>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</si>
  <si>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</si>
  <si>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</si>
  <si>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</si>
  <si>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</si>
  <si>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</si>
  <si>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</si>
  <si>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</si>
  <si>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</si>
  <si>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</si>
  <si>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</si>
  <si>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</si>
  <si>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</si>
  <si>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</si>
  <si>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</si>
  <si>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</si>
  <si>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</si>
  <si>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</si>
  <si>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</si>
  <si>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</si>
  <si>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</si>
  <si>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</si>
  <si>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</si>
  <si>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</si>
  <si>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</si>
  <si>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</si>
  <si>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</si>
  <si>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</si>
  <si>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</si>
  <si>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</si>
  <si>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</si>
  <si>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</si>
  <si>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</si>
  <si>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</si>
  <si>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</si>
  <si>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</si>
  <si>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</si>
  <si>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</si>
  <si>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</si>
  <si>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</si>
  <si>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</si>
  <si>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</si>
  <si>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</si>
  <si>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</si>
  <si>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</si>
  <si>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</si>
  <si>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</si>
  <si>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</si>
  <si>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</si>
  <si>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</si>
  <si>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</si>
  <si>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</si>
  <si>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</si>
  <si>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</si>
  <si>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</si>
  <si>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</si>
  <si>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</si>
  <si>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</si>
  <si>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</si>
  <si>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</si>
  <si>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</si>
  <si>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</si>
  <si>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</si>
  <si>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</si>
  <si>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</si>
  <si>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</si>
  <si>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</si>
  <si>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</si>
  <si>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</si>
  <si>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</si>
  <si>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</si>
  <si>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</si>
  <si>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</si>
  <si>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</si>
  <si>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</si>
  <si>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</si>
  <si>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</si>
  <si>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</si>
  <si>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</si>
  <si>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</si>
  <si>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</si>
  <si>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</si>
  <si>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</si>
  <si>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</si>
  <si>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</si>
  <si>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</si>
  <si>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</si>
  <si>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</si>
  <si>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</si>
  <si>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</si>
  <si>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</si>
  <si>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</si>
  <si>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</si>
  <si>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</si>
  <si>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</si>
  <si>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</si>
  <si>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</si>
  <si>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</si>
  <si>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</si>
  <si>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</si>
  <si>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</si>
  <si>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</si>
  <si>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</si>
  <si>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</si>
  <si>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</si>
  <si>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</si>
  <si>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</si>
  <si>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</si>
  <si>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</si>
  <si>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</si>
  <si>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</si>
  <si>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</si>
  <si>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</si>
  <si>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</si>
  <si>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</si>
  <si>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</si>
  <si>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</si>
  <si>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</si>
  <si>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</si>
  <si>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</si>
  <si>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</si>
  <si>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</si>
  <si>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</si>
  <si>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</si>
  <si>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</si>
  <si>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</si>
  <si>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</si>
  <si>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</si>
  <si>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</si>
  <si>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</si>
  <si>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</si>
  <si>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</si>
  <si>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</si>
  <si>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</si>
  <si>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</si>
  <si>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</si>
  <si>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</si>
  <si>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</si>
  <si>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</si>
  <si>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</si>
  <si>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</si>
  <si>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</si>
  <si>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</si>
  <si>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</si>
  <si>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</si>
  <si>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</si>
  <si>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</si>
  <si>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</si>
  <si>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</si>
  <si>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</si>
  <si>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</si>
  <si>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</si>
  <si>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</si>
  <si>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</si>
  <si>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</si>
  <si>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</si>
  <si>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</si>
  <si>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</si>
  <si>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</si>
  <si>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</si>
  <si>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</si>
  <si>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</si>
  <si>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</si>
  <si>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</si>
  <si>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</si>
  <si>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</si>
  <si>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</si>
  <si>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</si>
  <si>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</si>
  <si>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</si>
  <si>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</si>
  <si>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</si>
  <si>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</si>
  <si>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</si>
  <si>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</si>
  <si>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</si>
  <si>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</si>
  <si>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</si>
  <si>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</si>
  <si>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</si>
  <si>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</si>
  <si>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</si>
  <si>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</si>
  <si>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</si>
  <si>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</si>
  <si>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</si>
  <si>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</si>
  <si>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</si>
  <si>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</si>
  <si>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</si>
  <si>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</si>
  <si>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</si>
  <si>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</si>
  <si>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</si>
  <si>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</si>
  <si>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</si>
  <si>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</si>
  <si>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</si>
  <si>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</si>
  <si>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</si>
  <si>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</si>
  <si>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</si>
  <si>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</si>
  <si>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</si>
  <si>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</si>
  <si>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</si>
  <si>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</si>
  <si>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</si>
  <si>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</si>
  <si>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</si>
  <si>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</si>
  <si>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</si>
  <si>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</si>
  <si>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</si>
  <si>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</si>
  <si>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</si>
  <si>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</si>
  <si>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</si>
  <si>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</si>
  <si>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</si>
  <si>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</si>
  <si>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</si>
  <si>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</si>
  <si>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</si>
  <si>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</si>
  <si>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</si>
  <si>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</si>
  <si>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</si>
  <si>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</si>
  <si>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</si>
  <si>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</si>
  <si>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</si>
  <si>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</si>
  <si>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</si>
  <si>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</si>
  <si>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</si>
  <si>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</si>
  <si>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</si>
  <si>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</si>
  <si>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</si>
  <si>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</si>
  <si>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</si>
  <si>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</si>
  <si>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</si>
  <si>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</si>
  <si>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</si>
  <si>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</si>
  <si>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</si>
  <si>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</si>
  <si>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</si>
  <si>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</si>
  <si>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</si>
  <si>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</si>
  <si>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</si>
  <si>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</si>
  <si>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</si>
  <si>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</si>
  <si>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</si>
  <si>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</si>
  <si>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</si>
  <si>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</si>
  <si>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</si>
  <si>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</si>
  <si>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</si>
  <si>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</si>
  <si>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</si>
  <si>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</si>
  <si>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</si>
  <si>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</si>
  <si>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</si>
  <si>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</si>
  <si>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</si>
  <si>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</si>
  <si>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</si>
  <si>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</si>
  <si>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</si>
  <si>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</si>
  <si>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</si>
  <si>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</si>
  <si>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</si>
  <si>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</si>
  <si>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</si>
  <si>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</si>
  <si>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</si>
  <si>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</si>
  <si>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</si>
  <si>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</si>
  <si>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</si>
  <si>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</si>
  <si>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</si>
  <si>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</si>
  <si>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</si>
  <si>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</si>
  <si>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</si>
  <si>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</si>
  <si>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</si>
  <si>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</si>
  <si>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</si>
  <si>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</si>
  <si>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</si>
  <si>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</si>
  <si>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</si>
  <si>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</si>
  <si>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</si>
  <si>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</si>
  <si>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</si>
  <si>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</si>
  <si>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</si>
  <si>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</si>
  <si>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</si>
  <si>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</si>
  <si>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</si>
  <si>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</si>
  <si>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</si>
  <si>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</si>
  <si>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</si>
  <si>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</si>
  <si>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</si>
  <si>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</si>
  <si>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</si>
  <si>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</si>
  <si>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</si>
  <si>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</si>
  <si>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</si>
  <si>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</si>
  <si>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</si>
  <si>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</si>
  <si>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</si>
  <si>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</si>
  <si>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</si>
  <si>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</si>
  <si>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</si>
  <si>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</si>
  <si>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</si>
  <si>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</si>
  <si>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</si>
  <si>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</si>
  <si>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</si>
  <si>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</si>
  <si>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</si>
  <si>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</si>
  <si>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</si>
  <si>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</si>
  <si>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</si>
  <si>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</si>
  <si>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</si>
  <si>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</si>
  <si>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</si>
  <si>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</si>
  <si>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</si>
  <si>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</si>
  <si>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</si>
  <si>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</si>
  <si>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</si>
  <si>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</si>
  <si>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</si>
  <si>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</si>
  <si>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</si>
  <si>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</si>
  <si>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</si>
  <si>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</si>
  <si>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</si>
  <si>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</si>
  <si>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</si>
  <si>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</si>
  <si>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</si>
  <si>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</si>
  <si>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</si>
  <si>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</si>
  <si>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</si>
  <si>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</si>
  <si>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</si>
  <si>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</si>
  <si>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</si>
  <si>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</si>
  <si>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</si>
  <si>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</si>
  <si>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</si>
  <si>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</si>
  <si>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</si>
  <si>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</si>
  <si>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</si>
  <si>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</si>
  <si>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</si>
  <si>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</si>
  <si>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</si>
  <si>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</si>
  <si>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</si>
  <si>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</si>
  <si>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</si>
  <si>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</si>
  <si>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</si>
  <si>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</si>
  <si>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</si>
  <si>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</si>
  <si>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</si>
  <si>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</si>
  <si>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</si>
  <si>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</si>
  <si>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</si>
  <si>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</si>
  <si>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</si>
  <si>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</si>
  <si>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</si>
  <si>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</si>
  <si>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</si>
  <si>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</si>
  <si>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</si>
  <si>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</si>
  <si>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</si>
  <si>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</si>
  <si>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</si>
  <si>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</si>
  <si>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</si>
  <si>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</si>
  <si>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</si>
  <si>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</si>
  <si>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</si>
  <si>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</si>
  <si>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</si>
  <si>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</si>
  <si>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</si>
  <si>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</si>
  <si>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</si>
  <si>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</si>
  <si>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</si>
  <si>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</si>
  <si>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</si>
  <si>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</si>
  <si>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</si>
  <si>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</si>
  <si>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</si>
  <si>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</si>
  <si>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</si>
  <si>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</si>
  <si>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</si>
  <si>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</si>
  <si>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</si>
  <si>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</si>
  <si>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</si>
  <si>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</si>
  <si>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</si>
  <si>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</si>
  <si>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</si>
  <si>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</si>
  <si>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</si>
  <si>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</si>
  <si>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</si>
  <si>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</si>
  <si>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</si>
  <si>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</si>
  <si>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</si>
  <si>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</si>
  <si>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</si>
  <si>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</si>
  <si>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</si>
  <si>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</si>
  <si>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</si>
  <si>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</si>
  <si>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</si>
  <si>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</si>
  <si>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</si>
  <si>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</si>
  <si>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</si>
  <si>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</si>
  <si>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</si>
  <si>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</si>
  <si>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</si>
  <si>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</si>
  <si>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</si>
  <si>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</si>
  <si>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</si>
  <si>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</si>
  <si>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</si>
  <si>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</si>
  <si>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</si>
  <si>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</si>
  <si>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</si>
  <si>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</si>
  <si>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</si>
  <si>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</si>
  <si>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</si>
  <si>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</si>
  <si>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</si>
  <si>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</si>
  <si>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</si>
  <si>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</si>
  <si>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</si>
  <si>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</si>
  <si>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</si>
  <si>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</si>
  <si>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</si>
  <si>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</si>
  <si>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</si>
  <si>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</si>
  <si>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</si>
  <si>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</si>
  <si>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</si>
  <si>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</si>
  <si>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</si>
  <si>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</si>
  <si>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</si>
  <si>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</si>
  <si>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</si>
  <si>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</si>
  <si>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</si>
  <si>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</si>
  <si>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</si>
  <si>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</si>
  <si>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</si>
  <si>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</si>
  <si>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</si>
  <si>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</si>
  <si>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</si>
  <si>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</si>
  <si>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</si>
  <si>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</si>
  <si>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</si>
  <si>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</si>
  <si>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</si>
  <si>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</si>
  <si>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</si>
  <si>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</si>
  <si>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</si>
  <si>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</si>
  <si>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</si>
  <si>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</si>
  <si>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</si>
  <si>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</si>
  <si>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</si>
  <si>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</si>
  <si>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</si>
  <si>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</si>
  <si>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</si>
  <si>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</si>
  <si>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</si>
  <si>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</si>
  <si>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</si>
  <si>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</si>
  <si>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</si>
  <si>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</si>
  <si>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</si>
  <si>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</si>
  <si>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</si>
  <si>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</si>
  <si>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</si>
  <si>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</si>
  <si>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</si>
  <si>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</si>
  <si>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</si>
  <si>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</si>
  <si>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</si>
  <si>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</si>
  <si>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</si>
  <si>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</si>
  <si>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</si>
  <si>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</si>
  <si>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</si>
  <si>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</si>
  <si>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</si>
  <si>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</si>
  <si>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</si>
  <si>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</si>
  <si>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</si>
  <si>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</si>
  <si>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</si>
  <si>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</si>
  <si>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</si>
  <si>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</si>
  <si>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</si>
  <si>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</si>
  <si>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</si>
  <si>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</si>
  <si>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</si>
  <si>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</si>
  <si>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</si>
  <si>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</si>
  <si>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</si>
  <si>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</si>
  <si>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</si>
  <si>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</si>
  <si>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</si>
  <si>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</si>
  <si>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</si>
  <si>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</si>
  <si>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</si>
  <si>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</si>
  <si>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</si>
  <si>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</si>
  <si>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</si>
  <si>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</si>
  <si>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</si>
  <si>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</si>
  <si>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</si>
  <si>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</si>
  <si>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</si>
  <si>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</si>
  <si>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</si>
  <si>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</si>
  <si>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</si>
  <si>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</si>
  <si>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</si>
  <si>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</si>
  <si>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</si>
  <si>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</si>
  <si>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</si>
  <si>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</si>
  <si>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</si>
  <si>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</si>
  <si>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</si>
  <si>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</si>
  <si>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</si>
  <si>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</si>
  <si>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</si>
  <si>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</si>
  <si>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</si>
  <si>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</si>
  <si>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</si>
  <si>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</si>
  <si>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</si>
  <si>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</si>
  <si>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</si>
  <si>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</si>
  <si>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</si>
  <si>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</si>
  <si>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</si>
  <si>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</si>
  <si>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</si>
  <si>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</si>
  <si>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</si>
  <si>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</si>
  <si>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</si>
  <si>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</si>
  <si>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</si>
  <si>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</si>
  <si>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</si>
  <si>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</si>
  <si>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</si>
  <si>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</si>
  <si>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</si>
  <si>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</si>
  <si>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</si>
  <si>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</si>
  <si>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</si>
  <si>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</si>
  <si>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</si>
  <si>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</si>
  <si>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</si>
  <si>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</si>
  <si>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</si>
  <si>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</si>
  <si>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</si>
  <si>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</si>
  <si>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</si>
  <si>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</si>
  <si>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</si>
  <si>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</si>
  <si>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</si>
  <si>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</si>
  <si>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</si>
  <si>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</si>
  <si>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</si>
  <si>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</si>
  <si>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</si>
  <si>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</si>
  <si>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</si>
  <si>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</si>
  <si>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</si>
  <si>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</si>
  <si>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</si>
  <si>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</si>
  <si>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</si>
  <si>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</si>
  <si>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</si>
  <si>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</si>
  <si>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</si>
  <si>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</si>
  <si>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2021-70-10001705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</si>
</sst>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453</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187"/>
      <c r="I20" s="145" t="s">
        <v>453</v>
      </c>
      <c r="J20" s="146" t="s">
        <v>974</v>
      </c>
      <c r="K20" s="147">
        <v>800953674</v>
      </c>
      <c r="L20" s="148">
        <v>44194</v>
      </c>
      <c r="M20" s="148">
        <v>44561</v>
      </c>
      <c r="N20" s="131">
        <f>+(M20-L20)/30</f>
        <v>12.233333333333333</v>
      </c>
      <c r="O20" s="134"/>
      <c r="U20" s="130"/>
      <c r="V20" s="105">
        <f ca="1">NOW()</f>
        <v>44193.509921990742</v>
      </c>
      <c r="W20" s="105">
        <f ca="1">NOW()</f>
        <v>44193.509921990742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CORPORACION PIEDRALIPE CORPOPIEDRALIPE</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t="s">
        <v>2692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2693</v>
      </c>
      <c r="E48" s="141">
        <v>42004</v>
      </c>
      <c r="F48" s="141">
        <v>42369</v>
      </c>
      <c r="G48" s="156">
        <f>IF(AND(E48&lt;&gt;"",F48&lt;&gt;""),((F48-E48)/30),"")</f>
        <v>12.166666666666666</v>
      </c>
      <c r="H48" s="176" t="s">
        <v>2694</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2695</v>
      </c>
      <c r="E49" s="141">
        <v>42403</v>
      </c>
      <c r="F49" s="141">
        <v>42521</v>
      </c>
      <c r="G49" s="156">
        <f t="shared" ref="G49:G50" si="2">IF(AND(E49&lt;&gt;"",F49&lt;&gt;""),((F49-E49)/30),"")</f>
        <v>3.9333333333333331</v>
      </c>
      <c r="H49" s="176" t="s">
        <v>2696</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2695</v>
      </c>
      <c r="E50" s="141">
        <v>42403</v>
      </c>
      <c r="F50" s="141">
        <v>42521</v>
      </c>
      <c r="G50" s="156">
        <f t="shared" si="2"/>
        <v>3.9333333333333331</v>
      </c>
      <c r="H50" s="176" t="s">
        <v>2696</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2697</v>
      </c>
      <c r="E51" s="141">
        <v>43085</v>
      </c>
      <c r="F51" s="141">
        <v>43312</v>
      </c>
      <c r="G51" s="156">
        <f t="shared" ref="G51:G107" si="3">IF(AND(E51&lt;&gt;"",F51&lt;&gt;""),((F51-E51)/30),"")</f>
        <v>7.5666666666666664</v>
      </c>
      <c r="H51" s="176" t="s">
        <v>2698</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2697</v>
      </c>
      <c r="E52" s="141">
        <v>43085</v>
      </c>
      <c r="F52" s="141">
        <v>43312</v>
      </c>
      <c r="G52" s="156">
        <f t="shared" si="3"/>
        <v>7.5666666666666664</v>
      </c>
      <c r="H52" s="176" t="s">
        <v>2698</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2699</v>
      </c>
      <c r="E53" s="141">
        <v>43313</v>
      </c>
      <c r="F53" s="141">
        <v>43434</v>
      </c>
      <c r="G53" s="156">
        <f t="shared" si="3"/>
        <v>4.0333333333333332</v>
      </c>
      <c r="H53" s="176" t="s">
        <v>2698</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2699</v>
      </c>
      <c r="E54" s="141">
        <v>43313</v>
      </c>
      <c r="F54" s="141">
        <v>43434</v>
      </c>
      <c r="G54" s="156">
        <f t="shared" si="3"/>
        <v>4.0333333333333332</v>
      </c>
      <c r="H54" s="176" t="s">
        <v>2698</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2700</v>
      </c>
      <c r="E55" s="141">
        <v>43405</v>
      </c>
      <c r="F55" s="141">
        <v>43434</v>
      </c>
      <c r="G55" s="156">
        <f t="shared" si="3"/>
        <v>0.96666666666666667</v>
      </c>
      <c r="H55" s="176" t="s">
        <v>2701</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2702</v>
      </c>
      <c r="E56" s="141">
        <v>43497</v>
      </c>
      <c r="F56" s="141">
        <v>43822</v>
      </c>
      <c r="G56" s="156">
        <f t="shared" si="3"/>
        <v>10.833333333333334</v>
      </c>
      <c r="H56" s="176" t="s">
        <v>2703</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2702</v>
      </c>
      <c r="E57" s="141">
        <v>43497</v>
      </c>
      <c r="F57" s="141">
        <v>43822</v>
      </c>
      <c r="G57" s="156">
        <f t="shared" si="3"/>
        <v>10.833333333333334</v>
      </c>
      <c r="H57" s="176" t="s">
        <v>2703</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2704</v>
      </c>
      <c r="E58" s="141">
        <v>43497</v>
      </c>
      <c r="F58" s="141">
        <v>43822</v>
      </c>
      <c r="G58" s="156">
        <f t="shared" si="3"/>
        <v>10.833333333333334</v>
      </c>
      <c r="H58" s="176" t="s">
        <v>2703</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c r="C59" s="121"/>
      <c r="D59" s="63"/>
      <c r="E59" s="141"/>
      <c r="F59" s="141"/>
      <c r="G59" s="156" t="str">
        <f t="shared" si="3"/>
        <v/>
      </c>
      <c r="H59" s="176"/>
      <c r="I59" s="175"/>
      <c r="J59" s="63"/>
      <c r="K59" s="66"/>
      <c r="L59" s="121"/>
      <c r="M59" s="116"/>
      <c r="N59" s="65"/>
      <c r="O59" s="65"/>
      <c r="P59" s="79"/>
    </row>
    <row r="60" spans="1:16" s="7" customFormat="1" ht="24.75" customHeight="1" outlineLevel="1" x14ac:dyDescent="0.25">
      <c r="A60" s="140">
        <v>13</v>
      </c>
      <c r="B60" s="176"/>
      <c r="C60" s="121"/>
      <c r="D60" s="63"/>
      <c r="E60" s="141"/>
      <c r="F60" s="141"/>
      <c r="G60" s="156" t="str">
        <f t="shared" si="3"/>
        <v/>
      </c>
      <c r="H60" s="176"/>
      <c r="I60" s="63"/>
      <c r="J60" s="63"/>
      <c r="K60" s="66"/>
      <c r="L60" s="121"/>
      <c r="M60" s="116"/>
      <c r="N60" s="65"/>
      <c r="O60" s="65"/>
      <c r="P60" s="79"/>
    </row>
    <row r="61" spans="1:16" s="7" customFormat="1" ht="24.75" customHeight="1" outlineLevel="1" x14ac:dyDescent="0.25">
      <c r="A61" s="140">
        <v>14</v>
      </c>
      <c r="B61" s="176"/>
      <c r="C61" s="121"/>
      <c r="D61" s="63"/>
      <c r="E61" s="141"/>
      <c r="F61" s="141"/>
      <c r="G61" s="156" t="str">
        <f t="shared" si="3"/>
        <v/>
      </c>
      <c r="H61" s="176"/>
      <c r="I61" s="63"/>
      <c r="J61" s="63"/>
      <c r="K61" s="66"/>
      <c r="L61" s="121"/>
      <c r="M61" s="116"/>
      <c r="N61" s="65"/>
      <c r="O61" s="65"/>
      <c r="P61" s="79"/>
    </row>
    <row r="62" spans="1:16" s="7" customFormat="1" ht="24.75" customHeight="1" outlineLevel="1" x14ac:dyDescent="0.25">
      <c r="A62" s="140">
        <v>15</v>
      </c>
      <c r="B62" s="64"/>
      <c r="C62" s="65"/>
      <c r="D62" s="63"/>
      <c r="E62" s="141"/>
      <c r="F62" s="141"/>
      <c r="G62" s="156" t="str">
        <f t="shared" si="3"/>
        <v/>
      </c>
      <c r="H62" s="176"/>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76"/>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76"/>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2669</v>
      </c>
      <c r="C179" s="222"/>
      <c r="D179" s="222"/>
      <c r="E179" s="167">
        <v>0.02</v>
      </c>
      <c r="F179" s="166">
        <v>1E-3</v>
      </c>
      <c r="G179" s="161">
        <f>IF(F179&gt;0,SUM(E179+F179),"")</f>
        <v>2.1000000000000001E-2</v>
      </c>
      <c r="H179" s="5"/>
      <c r="I179" s="222" t="s">
        <v>2671</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16820027.154000003</v>
      </c>
      <c r="F185" s="92"/>
      <c r="G185" s="93"/>
      <c r="H185" s="88"/>
      <c r="I185" s="90" t="s">
        <v>2627</v>
      </c>
      <c r="J185" s="162">
        <f>+SUM(M179:M183)</f>
        <v>0.02</v>
      </c>
      <c r="K185" s="203" t="s">
        <v>2628</v>
      </c>
      <c r="L185" s="203"/>
      <c r="M185" s="94">
        <f>+J185*(SUM(K20:K35))</f>
        <v>16019073.48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