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MAGDALENA\2021-47-1000123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<sst xmlns="http://schemas.openxmlformats.org/spreadsheetml/2006/main" count="3145" uniqueCount="2708">
  <si>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</si>
  <si>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</si>
  <si>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</si>
  <si>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</si>
  <si>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</si>
  <si>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</si>
  <si>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</si>
  <si>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</si>
  <si>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</si>
  <si>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</si>
  <si>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</si>
  <si>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</si>
  <si>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</si>
  <si>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</si>
  <si>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</si>
  <si>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</si>
  <si>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</si>
  <si>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</si>
  <si>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</si>
  <si>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</si>
  <si>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</si>
  <si>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</si>
  <si>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</si>
  <si>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</si>
  <si>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</si>
  <si>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</si>
  <si>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</si>
  <si>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</si>
  <si>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</si>
  <si>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</si>
  <si>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</si>
  <si>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</si>
  <si>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</si>
  <si>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</si>
  <si>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</si>
  <si>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</si>
  <si>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</si>
  <si>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</si>
  <si>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</si>
  <si>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</si>
  <si>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</si>
  <si>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</si>
  <si>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</si>
  <si>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</si>
  <si>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</si>
  <si>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</si>
  <si>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</si>
  <si>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</si>
  <si>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</si>
  <si>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</si>
  <si>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</si>
  <si>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</si>
  <si>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</si>
  <si>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</si>
  <si>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</si>
  <si>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</si>
  <si>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</si>
  <si>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</si>
  <si>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</si>
  <si>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</si>
  <si>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</si>
  <si>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</si>
  <si>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</si>
  <si>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</si>
  <si>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</si>
  <si>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</si>
  <si>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</si>
  <si>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</si>
  <si>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</si>
  <si>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</si>
  <si>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</si>
  <si>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</si>
  <si>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</si>
  <si>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</si>
  <si>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</si>
  <si>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</si>
  <si>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</si>
  <si>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</si>
  <si>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</si>
  <si>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</si>
  <si>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</si>
  <si>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</si>
  <si>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</si>
  <si>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</si>
  <si>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</si>
  <si>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</si>
  <si>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</si>
  <si>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</si>
  <si>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</si>
  <si>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</si>
  <si>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</si>
  <si>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</si>
  <si>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</si>
  <si>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</si>
  <si>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</si>
  <si>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</si>
  <si>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</si>
  <si>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</si>
  <si>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</si>
  <si>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</si>
  <si>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</si>
  <si>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</si>
  <si>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</si>
  <si>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</si>
  <si>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</si>
  <si>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</si>
  <si>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</si>
  <si>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</si>
  <si>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</si>
  <si>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</si>
  <si>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</si>
  <si>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</si>
  <si>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</si>
  <si>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</si>
  <si>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</si>
  <si>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</si>
  <si>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</si>
  <si>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</si>
  <si>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</si>
  <si>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</si>
  <si>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</si>
  <si>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</si>
  <si>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</si>
  <si>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</si>
  <si>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</si>
  <si>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</si>
  <si>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</si>
  <si>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</si>
  <si>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</si>
  <si>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</si>
  <si>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</si>
  <si>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</si>
  <si>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</si>
  <si>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</si>
  <si>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</si>
  <si>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</si>
  <si>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</si>
  <si>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</si>
  <si>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</si>
  <si>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</si>
  <si>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</si>
  <si>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</si>
  <si>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</si>
  <si>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</si>
  <si>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</si>
  <si>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</si>
  <si>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</si>
  <si>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</si>
  <si>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</si>
  <si>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</si>
  <si>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</si>
  <si>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</si>
  <si>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</si>
  <si>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</si>
  <si>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</si>
  <si>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</si>
  <si>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</si>
  <si>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</si>
  <si>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</si>
  <si>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</si>
  <si>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</si>
  <si>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</si>
  <si>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</si>
  <si>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</si>
  <si>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</si>
  <si>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</si>
  <si>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</si>
  <si>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</si>
  <si>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</si>
  <si>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</si>
  <si>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</si>
  <si>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</si>
  <si>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</si>
  <si>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</si>
  <si>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</si>
  <si>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</si>
  <si>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</si>
  <si>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</si>
  <si>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</si>
  <si>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</si>
  <si>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</si>
  <si>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</si>
  <si>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</si>
  <si>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</si>
  <si>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</si>
  <si>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</si>
  <si>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</si>
  <si>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</si>
  <si>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</si>
  <si>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</si>
  <si>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</si>
  <si>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</si>
  <si>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</si>
  <si>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</si>
  <si>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</si>
  <si>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</si>
  <si>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</si>
  <si>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</si>
  <si>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</si>
  <si>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</si>
  <si>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</si>
  <si>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</si>
  <si>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</si>
  <si>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</si>
  <si>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</si>
  <si>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</si>
  <si>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</si>
  <si>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</si>
  <si>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</si>
  <si>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</si>
  <si>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</si>
  <si>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</si>
  <si>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</si>
  <si>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</si>
  <si>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</si>
  <si>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</si>
  <si>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</si>
  <si>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</si>
  <si>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</si>
  <si>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</si>
  <si>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</si>
  <si>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</si>
  <si>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</si>
  <si>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</si>
  <si>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</si>
  <si>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</si>
  <si>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</si>
  <si>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</si>
  <si>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</si>
  <si>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</si>
  <si>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</si>
  <si>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</si>
  <si>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</si>
  <si>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</si>
  <si>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</si>
  <si>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</si>
  <si>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</si>
  <si>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</si>
  <si>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</si>
  <si>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</si>
  <si>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</si>
  <si>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</si>
  <si>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</si>
  <si>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</si>
  <si>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</si>
  <si>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</si>
  <si>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</si>
  <si>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</si>
  <si>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</si>
  <si>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</si>
  <si>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</si>
  <si>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</si>
  <si>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</si>
  <si>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</si>
  <si>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</si>
  <si>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</si>
  <si>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</si>
  <si>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</si>
  <si>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</si>
  <si>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</si>
  <si>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</si>
  <si>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</si>
  <si>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</si>
  <si>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</si>
  <si>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</si>
  <si>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</si>
  <si>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</si>
  <si>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</si>
  <si>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</si>
  <si>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</si>
  <si>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</si>
  <si>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</si>
  <si>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</si>
  <si>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</si>
  <si>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</si>
  <si>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</si>
  <si>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</si>
  <si>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</si>
  <si>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</si>
  <si>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</si>
  <si>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</si>
  <si>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</si>
  <si>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</si>
  <si>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</si>
  <si>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</si>
  <si>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</si>
  <si>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</si>
  <si>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</si>
  <si>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</si>
  <si>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</si>
  <si>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</si>
  <si>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</si>
  <si>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</si>
  <si>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</si>
  <si>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</si>
  <si>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</si>
  <si>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</si>
  <si>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</si>
  <si>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</si>
  <si>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</si>
  <si>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</si>
  <si>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</si>
  <si>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</si>
  <si>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</si>
  <si>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</si>
  <si>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</si>
  <si>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</si>
  <si>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</si>
  <si>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</si>
  <si>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</si>
  <si>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</si>
  <si>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</si>
  <si>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</si>
  <si>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</si>
  <si>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</si>
  <si>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</si>
  <si>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</si>
  <si>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</si>
  <si>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</si>
  <si>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</si>
  <si>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</si>
  <si>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</si>
  <si>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</si>
  <si>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</si>
  <si>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</si>
  <si>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</si>
  <si>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</si>
  <si>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</si>
  <si>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</si>
  <si>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</si>
  <si>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</si>
  <si>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</si>
  <si>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</si>
  <si>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</si>
  <si>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</si>
  <si>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</si>
  <si>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</si>
  <si>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</si>
  <si>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</si>
  <si>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</si>
  <si>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</si>
  <si>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</si>
  <si>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</si>
  <si>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</si>
  <si>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</si>
  <si>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</si>
  <si>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</si>
  <si>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</si>
  <si>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</si>
  <si>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</si>
  <si>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</si>
  <si>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</si>
  <si>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</si>
  <si>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</si>
  <si>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</si>
  <si>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</si>
  <si>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</si>
  <si>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</si>
  <si>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</si>
  <si>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</si>
  <si>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</si>
  <si>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</si>
  <si>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</si>
  <si>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</si>
  <si>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</si>
  <si>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</si>
  <si>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</si>
  <si>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</si>
  <si>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</si>
  <si>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</si>
  <si>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</si>
  <si>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</si>
  <si>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</si>
  <si>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</si>
  <si>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</si>
  <si>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</si>
  <si>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</si>
  <si>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</si>
  <si>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</si>
  <si>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</si>
  <si>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</si>
  <si>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</si>
  <si>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</si>
  <si>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</si>
  <si>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</si>
  <si>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</si>
  <si>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</si>
  <si>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</si>
  <si>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</si>
  <si>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</si>
  <si>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</si>
  <si>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</si>
  <si>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</si>
  <si>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</si>
  <si>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</si>
  <si>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</si>
  <si>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</si>
  <si>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</si>
  <si>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</si>
  <si>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</si>
  <si>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</si>
  <si>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</si>
  <si>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</si>
  <si>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</si>
  <si>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</si>
  <si>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</si>
  <si>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</si>
  <si>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</si>
  <si>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</si>
  <si>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</si>
  <si>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</si>
  <si>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</si>
  <si>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</si>
  <si>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</si>
  <si>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</si>
  <si>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</si>
  <si>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</si>
  <si>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</si>
  <si>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</si>
  <si>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</si>
  <si>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</si>
  <si>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</si>
  <si>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</si>
  <si>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</si>
  <si>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</si>
  <si>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</si>
  <si>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</si>
  <si>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</si>
  <si>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</si>
  <si>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</si>
  <si>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</si>
  <si>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</si>
  <si>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</si>
  <si>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</si>
  <si>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</si>
  <si>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</si>
  <si>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</si>
  <si>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</si>
  <si>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</si>
  <si>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</si>
  <si>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</si>
  <si>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</si>
  <si>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</si>
  <si>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</si>
  <si>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</si>
  <si>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</si>
  <si>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</si>
  <si>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</si>
  <si>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</si>
  <si>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</si>
  <si>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</si>
  <si>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</si>
  <si>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</si>
  <si>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</si>
  <si>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</si>
  <si>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</si>
  <si>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</si>
  <si>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</si>
  <si>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</si>
  <si>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</si>
  <si>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</si>
  <si>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</si>
  <si>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</si>
  <si>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</si>
  <si>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</si>
  <si>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</si>
  <si>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</si>
  <si>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</si>
  <si>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</si>
  <si>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</si>
  <si>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</si>
  <si>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</si>
  <si>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</si>
  <si>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</si>
  <si>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</si>
  <si>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</si>
  <si>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</si>
  <si>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</si>
  <si>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</si>
  <si>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</si>
  <si>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</si>
  <si>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</si>
  <si>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</si>
  <si>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</si>
  <si>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</si>
  <si>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</si>
  <si>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</si>
  <si>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</si>
  <si>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</si>
  <si>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</si>
  <si>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</si>
  <si>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</si>
  <si>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</si>
  <si>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</si>
  <si>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</si>
  <si>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</si>
  <si>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</si>
  <si>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</si>
  <si>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</si>
  <si>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</si>
  <si>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</si>
  <si>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</si>
  <si>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</si>
  <si>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</si>
  <si>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</si>
  <si>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</si>
  <si>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</si>
  <si>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</si>
  <si>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</si>
  <si>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</si>
  <si>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</si>
  <si>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</si>
  <si>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</si>
  <si>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</si>
  <si>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</si>
  <si>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</si>
  <si>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</si>
  <si>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</si>
  <si>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</si>
  <si>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</si>
  <si>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</si>
  <si>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</si>
  <si>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</si>
  <si>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</si>
  <si>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</si>
  <si>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</si>
  <si>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</si>
  <si>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</si>
  <si>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</si>
  <si>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</si>
  <si>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</si>
  <si>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</si>
  <si>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</si>
  <si>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</si>
  <si>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</si>
  <si>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</si>
  <si>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</si>
  <si>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</si>
  <si>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</si>
  <si>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</si>
  <si>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</si>
  <si>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</si>
  <si>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</si>
  <si>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</si>
  <si>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</si>
  <si>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</si>
  <si>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</si>
  <si>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</si>
  <si>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</si>
  <si>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</si>
  <si>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</si>
  <si>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</si>
  <si>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</si>
  <si>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</si>
  <si>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</si>
  <si>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</si>
  <si>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</si>
  <si>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</si>
  <si>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</si>
  <si>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</si>
  <si>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</si>
  <si>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</si>
  <si>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</si>
  <si>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</si>
  <si>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</si>
  <si>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</si>
  <si>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</si>
  <si>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</si>
  <si>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</si>
  <si>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</si>
  <si>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</si>
  <si>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</si>
  <si>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</si>
  <si>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</si>
  <si>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</si>
  <si>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</si>
  <si>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</si>
  <si>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</si>
  <si>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</si>
  <si>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</si>
  <si>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</si>
  <si>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</si>
  <si>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</si>
  <si>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</si>
  <si>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</si>
  <si>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</si>
  <si>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</si>
  <si>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</si>
  <si>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</si>
  <si>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</si>
  <si>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</si>
  <si>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</si>
  <si>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</si>
  <si>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</si>
  <si>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</si>
  <si>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</si>
  <si>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</si>
  <si>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</si>
  <si>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</si>
  <si>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</si>
  <si>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</si>
  <si>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</si>
  <si>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</si>
  <si>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</si>
  <si>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</si>
  <si>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</si>
  <si>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</si>
  <si>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</si>
  <si>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</si>
  <si>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</si>
  <si>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</si>
  <si>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</si>
  <si>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</si>
  <si>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</si>
  <si>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</si>
  <si>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</si>
  <si>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</si>
  <si>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</si>
  <si>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</si>
  <si>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</si>
  <si>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</si>
  <si>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</si>
  <si>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</si>
  <si>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</si>
  <si>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</si>
  <si>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</si>
  <si>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</si>
  <si>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</si>
  <si>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</si>
  <si>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</si>
  <si>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</si>
  <si>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</si>
  <si>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</si>
  <si>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</si>
  <si>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</si>
  <si>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</si>
  <si>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</si>
  <si>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</si>
  <si>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</si>
  <si>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</si>
  <si>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</si>
  <si>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</si>
  <si>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</si>
  <si>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</si>
  <si>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</si>
  <si>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</si>
  <si>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</si>
  <si>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</si>
  <si>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</si>
  <si>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</si>
  <si>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</si>
  <si>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</si>
  <si>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</si>
  <si>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</si>
  <si>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</si>
  <si>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</si>
  <si>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</si>
  <si>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</si>
  <si>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</si>
  <si>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</si>
  <si>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</si>
  <si>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</si>
  <si>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</si>
  <si>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</si>
  <si>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</si>
  <si>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</si>
  <si>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</si>
  <si>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</si>
  <si>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</si>
  <si>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</si>
  <si>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</si>
  <si>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</si>
  <si>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</si>
  <si>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</si>
  <si>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</si>
  <si>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</si>
  <si>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</si>
  <si>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</si>
  <si>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</si>
  <si>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</si>
  <si>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</si>
  <si>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</si>
  <si>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</si>
  <si>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</si>
  <si>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</si>
  <si>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</si>
  <si>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</si>
  <si>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</si>
  <si>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</si>
  <si>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</si>
  <si>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</si>
  <si>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</si>
  <si>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</si>
  <si>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</si>
  <si>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</si>
  <si>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</si>
  <si>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</si>
  <si>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</si>
  <si>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</si>
  <si>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</si>
  <si>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</si>
  <si>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</si>
  <si>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</si>
  <si>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</si>
  <si>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</si>
  <si>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</si>
  <si>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</si>
  <si>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</si>
  <si>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</si>
  <si>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</si>
  <si>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</si>
  <si>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</si>
  <si>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</si>
  <si>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</si>
  <si>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</si>
  <si>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</si>
  <si>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</si>
  <si>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</si>
  <si>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</si>
  <si>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</si>
  <si>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</si>
  <si>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</si>
  <si>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</si>
  <si>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</si>
  <si>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</si>
  <si>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</si>
  <si>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</si>
  <si>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</si>
  <si>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</si>
  <si>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</si>
  <si>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</si>
  <si>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</si>
  <si>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</si>
  <si>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</si>
  <si>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</si>
  <si>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</si>
  <si>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</si>
  <si>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</si>
  <si>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</si>
  <si>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</si>
  <si>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</si>
  <si>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</si>
  <si>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</si>
  <si>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</si>
  <si>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</si>
  <si>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</si>
  <si>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</si>
  <si>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</si>
  <si>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</si>
  <si>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</si>
  <si>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</si>
  <si>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</si>
  <si>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</si>
  <si>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</si>
  <si>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</si>
  <si>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</si>
  <si>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</si>
  <si>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</si>
  <si>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</si>
  <si>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</si>
  <si>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</si>
  <si>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</si>
  <si>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</si>
  <si>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</si>
  <si>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</si>
  <si>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</si>
  <si>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</si>
  <si>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</si>
  <si>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</si>
  <si>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</si>
  <si>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</si>
  <si>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</si>
  <si>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</si>
  <si>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</si>
  <si>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</si>
  <si>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</si>
  <si>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</si>
  <si>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</si>
  <si>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</si>
  <si>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</si>
  <si>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</si>
  <si>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</si>
  <si>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</si>
  <si>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</si>
  <si>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</si>
  <si>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</si>
  <si>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</si>
  <si>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</si>
  <si>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</si>
  <si>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</si>
  <si>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</si>
  <si>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</si>
  <si>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</si>
  <si>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</si>
  <si>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</si>
  <si>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</si>
  <si>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</si>
  <si>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</si>
  <si>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</si>
  <si>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</si>
  <si>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</si>
  <si>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</si>
  <si>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</si>
  <si>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</si>
  <si>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</si>
  <si>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</si>
  <si>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</si>
  <si>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</si>
  <si>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</si>
  <si>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</si>
  <si>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</si>
  <si>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</si>
  <si>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</si>
  <si>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</si>
  <si>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</si>
  <si>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</si>
  <si>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</si>
  <si>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</si>
  <si>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</si>
  <si>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</si>
  <si>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</si>
  <si>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</si>
  <si>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</si>
  <si>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</si>
  <si>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</si>
  <si>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</si>
  <si>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</si>
  <si>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</si>
  <si>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</si>
  <si>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</si>
  <si>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</si>
  <si>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</si>
  <si>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</si>
  <si>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</si>
  <si>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</si>
  <si>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</si>
  <si>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</si>
  <si>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</si>
  <si>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</si>
  <si>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</si>
  <si>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</si>
  <si>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</si>
  <si>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</si>
  <si>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</si>
  <si>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</si>
  <si>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</si>
  <si>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</si>
  <si>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</si>
  <si>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</si>
  <si>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</si>
  <si>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</si>
  <si>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</si>
  <si>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</si>
  <si>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</si>
  <si>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</si>
  <si>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</si>
  <si>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</si>
  <si>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</si>
  <si>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</si>
  <si>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</si>
  <si>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</si>
  <si>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</si>
  <si>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</si>
  <si>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</si>
  <si>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</si>
  <si>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</si>
  <si>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</si>
  <si>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</si>
  <si>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</si>
  <si>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</si>
  <si>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</si>
  <si>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</si>
  <si>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</si>
  <si>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</si>
  <si>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</si>
  <si>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</si>
  <si>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</si>
  <si>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</si>
  <si>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</si>
  <si>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</si>
  <si>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</si>
  <si>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</si>
  <si>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</si>
  <si>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</si>
  <si>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</si>
  <si>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</si>
  <si>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</si>
  <si>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</si>
  <si>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</si>
  <si>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</si>
  <si>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</si>
  <si>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</si>
  <si>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</si>
  <si>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</si>
  <si>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</si>
  <si>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</si>
  <si>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</si>
  <si>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</si>
  <si>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</si>
  <si>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</si>
  <si>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</si>
  <si>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</si>
  <si>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</si>
  <si>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</si>
  <si>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</si>
  <si>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</si>
  <si>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</si>
  <si>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</si>
  <si>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</si>
  <si>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</si>
  <si>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</si>
  <si>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</si>
  <si>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</si>
  <si>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</si>
  <si>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</si>
  <si>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</si>
  <si>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</si>
  <si>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</si>
  <si>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</si>
  <si>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</si>
  <si>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</si>
  <si>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</si>
  <si>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</si>
  <si>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</si>
  <si>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</si>
  <si>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</si>
  <si>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</si>
  <si>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</si>
  <si>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</si>
  <si>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</si>
  <si>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</si>
  <si>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</si>
  <si>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</si>
  <si>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</si>
  <si>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</si>
  <si>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</si>
  <si>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</si>
  <si>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</si>
  <si>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</si>
  <si>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</si>
  <si>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</si>
  <si>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</si>
  <si>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</si>
  <si>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</si>
  <si>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</si>
  <si>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</si>
  <si>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</si>
  <si>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</si>
  <si>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</si>
  <si>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</si>
  <si>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</si>
  <si>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</si>
  <si>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</si>
  <si>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</si>
  <si>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</si>
  <si>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</si>
  <si>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</si>
  <si>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</si>
  <si>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</si>
  <si>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</si>
  <si>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</si>
  <si>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</si>
  <si>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</si>
  <si>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</si>
  <si>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</si>
  <si>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</si>
  <si>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</si>
  <si>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</si>
  <si>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</si>
  <si>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</si>
  <si>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</si>
  <si>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</si>
  <si>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</si>
  <si>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</si>
  <si>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</si>
  <si>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</si>
  <si>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</si>
  <si>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</si>
  <si>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</si>
  <si>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</si>
  <si>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</si>
  <si>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</si>
  <si>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</si>
  <si>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</si>
  <si>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</si>
  <si>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</si>
  <si>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</si>
  <si>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</si>
  <si>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</si>
  <si>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</si>
  <si>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</si>
  <si>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</si>
  <si>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</si>
  <si>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</si>
  <si>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</si>
  <si>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</si>
  <si>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</si>
  <si>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</si>
  <si>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</si>
  <si>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</si>
  <si>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</si>
  <si>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</si>
  <si>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</si>
  <si>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</si>
  <si>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</si>
  <si>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</si>
  <si>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</si>
  <si>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</si>
  <si>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</si>
  <si>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</si>
  <si>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</si>
  <si>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</si>
  <si>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</si>
  <si>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</si>
  <si>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</si>
  <si>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</si>
  <si>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</si>
  <si>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</si>
  <si>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</si>
  <si>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</si>
  <si>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</si>
  <si>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</si>
  <si>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</si>
  <si>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</si>
  <si>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</si>
  <si>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</si>
  <si>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</si>
  <si>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</si>
  <si>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</si>
  <si>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</si>
  <si>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</si>
  <si>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</si>
  <si>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</si>
  <si>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</si>
  <si>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</si>
  <si>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</si>
  <si>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</si>
  <si>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</si>
  <si>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</si>
  <si>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</si>
  <si>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</si>
  <si>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</si>
  <si>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</si>
  <si>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</si>
  <si>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</si>
  <si>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</si>
  <si>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</si>
  <si>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</si>
  <si>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</si>
  <si>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</si>
  <si>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</si>
  <si>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</si>
  <si>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</si>
  <si>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</si>
  <si>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</si>
  <si>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</si>
  <si>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</si>
  <si>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</si>
  <si>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</si>
  <si>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</si>
  <si>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</si>
  <si>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</si>
  <si>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</si>
  <si>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</si>
  <si>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</si>
  <si>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</si>
  <si>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</si>
  <si>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</si>
  <si>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</si>
  <si>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</si>
  <si>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</si>
  <si>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</si>
  <si>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</si>
  <si>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</si>
  <si>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</si>
  <si>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</si>
  <si>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</si>
  <si>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</si>
  <si>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</si>
  <si>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</si>
  <si>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</si>
  <si>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</si>
  <si>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</si>
  <si>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</si>
  <si>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</si>
  <si>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</si>
  <si>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</si>
  <si>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</si>
  <si>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</si>
  <si>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</si>
  <si>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</si>
  <si>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</si>
  <si>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</si>
  <si>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</si>
  <si>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</si>
  <si>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</si>
  <si>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</si>
  <si>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</si>
  <si>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</si>
  <si>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</si>
  <si>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</si>
  <si>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</si>
  <si>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</si>
  <si>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</si>
  <si>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</si>
  <si>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</si>
  <si>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</si>
  <si>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</si>
  <si>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</si>
  <si>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</si>
  <si>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</si>
  <si>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</si>
  <si>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</si>
  <si>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</si>
  <si>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</si>
  <si>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</si>
  <si>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</si>
  <si>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</si>
  <si>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</si>
  <si>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</si>
  <si>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</si>
  <si>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</si>
  <si>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</si>
  <si>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</si>
  <si>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</si>
  <si>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</si>
  <si>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</si>
  <si>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</si>
  <si>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</si>
  <si>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</si>
  <si>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</si>
  <si>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</si>
  <si>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</si>
  <si>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</si>
  <si>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</si>
  <si>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</si>
  <si>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</si>
  <si>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</si>
  <si>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</si>
  <si>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</si>
  <si>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</si>
  <si>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</si>
  <si>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</si>
  <si>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</si>
  <si>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</si>
  <si>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</si>
  <si>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</si>
  <si>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</si>
  <si>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</si>
  <si>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</si>
  <si>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</si>
  <si>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</si>
  <si>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</si>
  <si>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</si>
  <si>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</si>
  <si>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</si>
  <si>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</si>
  <si>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</si>
  <si>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</si>
  <si>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</si>
  <si>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</si>
  <si>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</si>
  <si>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</si>
  <si>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</si>
  <si>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</si>
  <si>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</si>
  <si>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</si>
  <si>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</si>
  <si>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</si>
  <si>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</si>
  <si>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</si>
  <si>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</si>
  <si>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</si>
  <si>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</si>
  <si>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</si>
  <si>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</si>
  <si>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</si>
  <si>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</si>
  <si>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</si>
  <si>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</si>
  <si>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</si>
  <si>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</si>
  <si>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</si>
  <si>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</si>
  <si>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</si>
  <si>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</si>
  <si>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</si>
  <si>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</si>
  <si>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</si>
  <si>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</si>
  <si>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</si>
  <si>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</si>
  <si>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</si>
  <si>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</si>
  <si>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</si>
  <si>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</si>
  <si>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</si>
  <si>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</si>
  <si>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</si>
  <si>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</si>
  <si>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</si>
  <si>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</si>
  <si>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</si>
  <si>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</si>
  <si>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</si>
  <si>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</si>
  <si>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</si>
  <si>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</si>
  <si>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</si>
  <si>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</si>
  <si>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</si>
  <si>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</si>
  <si>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</si>
  <si>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</si>
  <si>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</si>
  <si>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</si>
  <si>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</si>
  <si>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</si>
  <si>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</si>
  <si>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</si>
  <si>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</si>
  <si>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</si>
  <si>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</si>
  <si>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</si>
  <si>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</si>
  <si>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</si>
  <si>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</si>
  <si>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</si>
  <si>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</si>
  <si>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</si>
  <si>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</si>
  <si>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</si>
  <si>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</si>
  <si>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</si>
  <si>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</si>
  <si>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</si>
  <si>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</si>
  <si>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</si>
  <si>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</si>
  <si>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</si>
  <si>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</si>
  <si>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</si>
  <si>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</si>
  <si>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</si>
  <si>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</si>
  <si>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</si>
  <si>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</si>
  <si>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</si>
  <si>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</si>
  <si>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</si>
  <si>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</si>
  <si>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</si>
  <si>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</si>
  <si>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</si>
  <si>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</si>
  <si>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</si>
  <si>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</si>
  <si>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</si>
  <si>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</si>
  <si>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</si>
  <si>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</si>
  <si>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</si>
  <si>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</si>
  <si>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</si>
  <si>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</si>
  <si>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</si>
  <si>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</si>
  <si>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</si>
  <si>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</si>
  <si>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</si>
  <si>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</si>
  <si>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</si>
  <si>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</si>
  <si>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</si>
  <si>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</si>
  <si>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</si>
  <si>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</si>
  <si>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</si>
  <si>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</si>
  <si>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</si>
  <si>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</si>
  <si>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</si>
  <si>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</si>
  <si>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</si>
  <si>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</si>
  <si>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</si>
  <si>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</si>
  <si>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</si>
  <si>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</si>
  <si>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</si>
  <si>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</si>
  <si>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</si>
  <si>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</si>
  <si>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</si>
  <si>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</si>
  <si>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</si>
  <si>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</si>
  <si>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</si>
  <si>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</si>
  <si>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</si>
  <si>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</si>
  <si>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</si>
  <si>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</si>
  <si>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</si>
  <si>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</si>
  <si>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</si>
  <si>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</si>
  <si>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</si>
  <si>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</si>
  <si>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</si>
  <si>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</si>
  <si>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</si>
  <si>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</si>
  <si>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</si>
  <si>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</si>
  <si>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</si>
  <si>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</si>
  <si>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</si>
  <si>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</si>
  <si>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</si>
  <si>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</si>
  <si>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</si>
  <si>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</si>
  <si>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</si>
  <si>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</si>
  <si>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</si>
  <si>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</si>
  <si>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</si>
  <si>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</si>
  <si>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</si>
  <si>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</si>
  <si>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</si>
  <si>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</si>
  <si>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</si>
  <si>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</si>
  <si>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</si>
  <si>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</si>
  <si>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</si>
  <si>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</si>
  <si>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</si>
  <si>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</si>
  <si>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</si>
  <si>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</si>
  <si>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</si>
  <si>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</si>
  <si>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</si>
  <si>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</si>
  <si>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</si>
  <si>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</si>
  <si>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</si>
  <si>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</si>
  <si>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</si>
  <si>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</si>
  <si>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</si>
  <si>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</si>
  <si>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</si>
  <si>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</si>
  <si>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</si>
  <si>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</si>
  <si>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</si>
  <si>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</si>
  <si>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</si>
  <si>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</si>
  <si>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</si>
  <si>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</si>
  <si>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</si>
  <si>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</si>
  <si>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</si>
  <si>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</si>
  <si>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</si>
  <si>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</si>
  <si>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</si>
  <si>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</si>
  <si>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</si>
  <si>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</si>
  <si>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</si>
  <si>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</si>
  <si>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</si>
  <si>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</si>
  <si>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</si>
  <si>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</si>
  <si>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</si>
  <si>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</si>
  <si>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</si>
  <si>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</si>
  <si>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</si>
  <si>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</si>
  <si>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</si>
  <si>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</si>
  <si>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</si>
  <si>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</si>
  <si>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</si>
  <si>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</si>
  <si>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</si>
  <si>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</si>
  <si>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</si>
  <si>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</si>
  <si>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</si>
  <si>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</si>
  <si>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</si>
  <si>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</si>
  <si>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</si>
  <si>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</si>
  <si>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</si>
  <si>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</si>
  <si>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</si>
  <si>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</si>
  <si>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</si>
  <si>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</si>
  <si>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</si>
  <si>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</si>
  <si>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</si>
  <si>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</si>
  <si>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</si>
  <si>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</si>
  <si>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</si>
  <si>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</si>
  <si>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</si>
  <si>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</si>
  <si>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</si>
  <si>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</si>
  <si>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</si>
  <si>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</si>
  <si>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</si>
  <si>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</si>
  <si>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</si>
  <si>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</si>
  <si>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</si>
  <si>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</si>
  <si>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</si>
  <si>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</si>
  <si>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</si>
  <si>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</si>
  <si>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</si>
  <si>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</si>
  <si>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</si>
  <si>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</si>
  <si>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</si>
  <si>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</si>
  <si>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</si>
  <si>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</si>
  <si>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</si>
  <si>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</si>
  <si>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</si>
  <si>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</si>
  <si>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</si>
  <si>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</si>
  <si>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</si>
  <si>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</si>
  <si>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</si>
  <si>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</si>
  <si>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</si>
  <si>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</si>
  <si>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</si>
  <si>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</si>
  <si>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</si>
  <si>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</si>
  <si>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</si>
  <si>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</si>
  <si>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</si>
  <si>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</si>
  <si>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</si>
  <si>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</si>
  <si>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</si>
  <si>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</si>
  <si>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</si>
  <si>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</si>
  <si>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</si>
  <si>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</si>
  <si>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</si>
  <si>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</si>
  <si>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</si>
  <si>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</si>
  <si>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</si>
  <si>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</si>
  <si>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</si>
  <si>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</si>
  <si>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</si>
  <si>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</si>
  <si>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</si>
  <si>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</si>
  <si>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</si>
  <si>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</si>
  <si>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</si>
  <si>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</si>
  <si>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</si>
  <si>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</si>
  <si>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</si>
  <si>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</si>
  <si>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</si>
  <si>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</si>
  <si>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</si>
  <si>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</si>
  <si>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</si>
  <si>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</si>
  <si>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</si>
  <si>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</si>
  <si>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</si>
  <si>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</si>
  <si>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</si>
  <si>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</si>
  <si>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</si>
  <si>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</si>
  <si>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</si>
  <si>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</si>
  <si>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</si>
  <si>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</si>
  <si>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</si>
  <si>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</si>
  <si>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</si>
  <si>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</si>
  <si>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</si>
  <si>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</si>
  <si>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</si>
  <si>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</si>
  <si>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</si>
  <si>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</si>
  <si>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</si>
  <si>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</si>
  <si>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</si>
  <si>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</si>
  <si>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</si>
  <si>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</si>
  <si>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</si>
  <si>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</si>
  <si>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</si>
  <si>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</si>
  <si>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</si>
  <si>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</si>
  <si>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</si>
  <si>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</si>
  <si>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</si>
  <si>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</si>
  <si>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</si>
  <si>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</si>
  <si>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</si>
  <si>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</si>
  <si>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</si>
  <si>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</si>
  <si>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</si>
  <si>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</si>
  <si>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</si>
  <si>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</si>
  <si>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</si>
  <si>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</si>
  <si>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</si>
  <si>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</si>
  <si>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</si>
  <si>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</si>
  <si>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</si>
  <si>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</si>
  <si>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</si>
  <si>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</si>
  <si>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</si>
  <si>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</si>
  <si>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</si>
  <si>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</si>
  <si>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</si>
  <si>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</si>
  <si>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</si>
  <si>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</si>
  <si>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</si>
  <si>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</si>
  <si>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</si>
  <si>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</si>
  <si>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</si>
  <si>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</si>
  <si>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</si>
  <si>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</si>
  <si>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</si>
  <si>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</si>
  <si>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</si>
  <si>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</si>
  <si>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</si>
  <si>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</si>
  <si>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</si>
  <si>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</si>
  <si>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</si>
  <si>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</si>
  <si>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</si>
  <si>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</si>
  <si>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</si>
  <si>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</si>
  <si>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</si>
  <si>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</si>
  <si>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</si>
  <si>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</si>
  <si>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</si>
  <si>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</si>
  <si>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</si>
  <si>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</si>
  <si>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</si>
  <si>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</si>
  <si>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</si>
  <si>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</si>
  <si>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</si>
  <si>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</si>
  <si>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</si>
  <si>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</si>
  <si>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</si>
  <si>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</si>
  <si>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</si>
  <si>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</si>
  <si>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</si>
  <si>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</si>
  <si>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</si>
  <si>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</si>
  <si>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</si>
  <si>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</si>
  <si>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</si>
  <si>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</si>
  <si>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</si>
  <si>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</si>
  <si>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</si>
  <si>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</si>
  <si>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</si>
  <si>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</si>
  <si>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</si>
  <si>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</si>
  <si>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</si>
  <si>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</si>
  <si>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</si>
  <si>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</si>
  <si>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</si>
  <si>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</si>
  <si>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</si>
  <si>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</si>
  <si>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</si>
  <si>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</si>
  <si>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</si>
  <si>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</si>
  <si>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</si>
  <si>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</si>
  <si>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</si>
  <si>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</si>
  <si>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</si>
  <si>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</si>
  <si>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</si>
  <si>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</si>
  <si>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</si>
  <si>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</si>
  <si>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</si>
  <si>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</si>
  <si>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</si>
  <si>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</si>
  <si>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</si>
  <si>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</si>
  <si>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</si>
  <si>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</si>
  <si>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</si>
  <si>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</si>
  <si>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</si>
  <si>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</si>
  <si>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</si>
  <si>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</si>
  <si>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</si>
  <si>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</si>
  <si>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</si>
  <si>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</si>
  <si>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</si>
  <si>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</si>
  <si>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</si>
  <si>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</si>
  <si>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</si>
  <si>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</si>
  <si>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</si>
  <si>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</si>
  <si>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</si>
  <si>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</si>
  <si>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</si>
  <si>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</si>
  <si>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</si>
  <si>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</si>
  <si>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</si>
  <si>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</si>
  <si>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</si>
  <si>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</si>
  <si>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</si>
  <si>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</si>
  <si>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</si>
  <si>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</si>
  <si>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</si>
  <si>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</si>
  <si>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</si>
  <si>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</si>
  <si>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</si>
  <si>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</si>
  <si>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</si>
  <si>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</si>
  <si>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</si>
  <si>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</si>
  <si>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</si>
  <si>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</si>
  <si>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</si>
  <si>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</si>
  <si>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</si>
  <si>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</si>
  <si>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</si>
  <si>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</si>
  <si>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</si>
  <si>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</si>
  <si>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</si>
  <si>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</si>
  <si>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</si>
  <si>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</si>
  <si>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</si>
  <si>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</si>
  <si>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</si>
  <si>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</si>
  <si>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</si>
  <si>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</si>
  <si>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</si>
  <si>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</si>
  <si>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</si>
  <si>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</si>
  <si>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</si>
  <si>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</si>
  <si>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</si>
  <si>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</si>
  <si>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</si>
  <si>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</si>
  <si>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</si>
  <si>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</si>
  <si>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</si>
  <si>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</si>
  <si>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</si>
  <si>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</si>
  <si>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</si>
  <si>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</si>
  <si>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</si>
  <si>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</si>
  <si>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</si>
  <si>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</si>
  <si>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</si>
  <si>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</si>
  <si>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</si>
  <si>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</si>
  <si>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</si>
  <si>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</si>
  <si>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</si>
  <si>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</si>
  <si>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</si>
  <si>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</si>
  <si>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</si>
  <si>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</si>
  <si>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</si>
  <si>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</si>
  <si>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</si>
  <si>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</si>
  <si>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</si>
  <si>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</si>
  <si>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</si>
  <si>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</si>
  <si>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</si>
  <si>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</si>
  <si>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</si>
  <si>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</si>
  <si>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</si>
  <si>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</si>
  <si>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</si>
  <si>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</si>
  <si>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</si>
  <si>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</si>
  <si>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</si>
  <si>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</si>
  <si>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</si>
  <si>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</si>
  <si>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</si>
  <si>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</si>
  <si>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</si>
  <si>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</si>
  <si>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</si>
  <si>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</si>
  <si>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</si>
  <si>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</si>
  <si>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</si>
  <si>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</si>
  <si>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</si>
  <si>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</si>
  <si>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</si>
  <si>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</si>
  <si>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</si>
  <si>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</si>
  <si>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</si>
  <si>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</si>
  <si>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</si>
  <si>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</si>
  <si>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</si>
  <si>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</si>
  <si>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</si>
  <si>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</si>
  <si>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</si>
  <si>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</si>
  <si>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</si>
  <si>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</si>
  <si>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</si>
  <si>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</si>
  <si>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</si>
  <si>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</si>
  <si>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</si>
  <si>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</si>
  <si>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</si>
  <si>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</si>
  <si>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</si>
  <si>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</si>
  <si>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</si>
  <si>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</si>
  <si>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</si>
  <si>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</si>
  <si>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</si>
  <si>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</si>
  <si>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</si>
  <si>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</si>
  <si>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</si>
  <si>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</si>
  <si>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</si>
  <si>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</si>
  <si>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</si>
  <si>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</si>
  <si>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</si>
  <si>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</si>
  <si>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</si>
  <si>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</si>
  <si>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</si>
  <si>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</si>
  <si>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</si>
  <si>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</si>
  <si>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</si>
  <si>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</si>
  <si>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</si>
  <si>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</si>
  <si>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</si>
  <si>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</si>
  <si>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</si>
  <si>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</si>
  <si>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</si>
  <si>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</si>
  <si>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</si>
  <si>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</si>
  <si>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</si>
  <si>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</si>
  <si>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</si>
  <si>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</si>
  <si>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</si>
  <si>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</si>
  <si>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</si>
  <si>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</si>
  <si>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</si>
  <si>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</si>
  <si>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</si>
  <si>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</si>
  <si>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</si>
  <si>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</si>
  <si>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</si>
  <si>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</si>
  <si>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</si>
  <si>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</si>
  <si>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</si>
  <si>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</si>
  <si>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</si>
  <si>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</si>
  <si>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</si>
  <si>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</si>
  <si>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</si>
  <si>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</si>
  <si>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</si>
  <si>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</si>
  <si>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</si>
  <si>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</si>
  <si>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</si>
  <si>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</si>
  <si>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</si>
  <si>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</si>
  <si>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</si>
  <si>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</si>
  <si>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</si>
  <si>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</si>
  <si>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</si>
  <si>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</si>
  <si>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</si>
  <si>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</si>
  <si>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</si>
  <si>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</si>
  <si>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</si>
  <si>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</si>
  <si>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</si>
  <si>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</si>
  <si>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</si>
  <si>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</si>
  <si>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</si>
  <si>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</si>
  <si>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</si>
  <si>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</si>
  <si>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</si>
  <si>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</si>
  <si>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</si>
  <si>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</si>
  <si>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</si>
  <si>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</si>
  <si>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</si>
  <si>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</si>
  <si>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</si>
  <si>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</si>
  <si>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</si>
  <si>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</si>
  <si>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</si>
  <si>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</si>
  <si>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</si>
  <si>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</si>
  <si>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</si>
  <si>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</si>
  <si>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</si>
  <si>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</si>
  <si>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</si>
  <si>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</si>
  <si>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</si>
  <si>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</si>
  <si>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</si>
  <si>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</si>
  <si>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</si>
  <si>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</si>
  <si>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</si>
  <si>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</si>
  <si>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</si>
  <si>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</si>
  <si>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</si>
  <si>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</si>
  <si>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</si>
  <si>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</si>
  <si>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</si>
  <si>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</si>
  <si>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</si>
  <si>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</si>
  <si>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</si>
  <si>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</si>
  <si>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</si>
  <si>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</si>
  <si>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</si>
  <si>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</si>
  <si>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</si>
  <si>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</si>
  <si>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</si>
  <si>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</si>
  <si>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</si>
  <si>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</si>
  <si>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</si>
  <si>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</si>
  <si>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</si>
  <si>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</si>
  <si>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</si>
  <si>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</si>
  <si>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</si>
  <si>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</si>
  <si>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</si>
  <si>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</si>
  <si>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</si>
  <si>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</si>
  <si>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</si>
  <si>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</si>
  <si>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</si>
  <si>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</si>
  <si>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</si>
  <si>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</si>
  <si>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</si>
  <si>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</si>
  <si>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</si>
  <si>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</si>
  <si>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</si>
  <si>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</si>
  <si>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</si>
  <si>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</si>
  <si>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</si>
  <si>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</si>
  <si>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</si>
  <si>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</si>
  <si>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</si>
  <si>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</si>
  <si>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</si>
  <si>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</si>
  <si>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</si>
  <si>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</si>
  <si>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</si>
  <si>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</si>
  <si>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</si>
  <si>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</si>
  <si>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</si>
  <si>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</si>
  <si>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</si>
  <si>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</si>
  <si>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</si>
  <si>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</si>
  <si>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</si>
  <si>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</si>
  <si>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</si>
  <si>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</si>
  <si>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</si>
  <si>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</si>
  <si>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</si>
  <si>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</si>
  <si>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</si>
  <si>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</si>
  <si>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</si>
  <si>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</si>
  <si>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</si>
  <si>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</si>
  <si>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</si>
  <si>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</si>
  <si>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</si>
  <si>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</si>
  <si>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</si>
  <si>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</si>
  <si>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</si>
  <si>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</si>
  <si>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</si>
  <si>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</si>
  <si>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</si>
  <si>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</si>
  <si>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</si>
  <si>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</si>
  <si>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</si>
  <si>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</si>
  <si>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</si>
  <si>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</si>
  <si>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</si>
  <si>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</si>
  <si>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</si>
  <si>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</si>
  <si>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</si>
  <si>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</si>
  <si>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</si>
  <si>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</si>
  <si>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</si>
  <si>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</si>
  <si>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</si>
  <si>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</si>
  <si>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</si>
  <si>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</si>
  <si>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</si>
  <si>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</si>
  <si>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</si>
  <si>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</si>
  <si>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</si>
  <si>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</si>
  <si>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</si>
  <si>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</si>
  <si>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</si>
  <si>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</si>
  <si>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</si>
  <si>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</si>
  <si>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</si>
  <si>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</si>
  <si>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</si>
  <si>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</si>
  <si>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</si>
  <si>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</si>
  <si>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</si>
  <si>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</si>
  <si>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</si>
  <si>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</si>
  <si>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</si>
  <si>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</si>
  <si>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</si>
  <si>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</si>
  <si>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</si>
  <si>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</si>
  <si>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</si>
  <si>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</si>
  <si>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</si>
  <si>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</si>
  <si>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</si>
  <si>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</si>
  <si>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</si>
  <si>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</si>
  <si>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</si>
  <si>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</si>
  <si>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</si>
  <si>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</si>
  <si>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</si>
  <si>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</si>
  <si>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</si>
  <si>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</si>
  <si>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</si>
  <si>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</si>
  <si>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</si>
  <si>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</si>
  <si>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</si>
  <si>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</si>
  <si>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</si>
  <si>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</si>
  <si>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</si>
  <si>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</si>
  <si>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</si>
  <si>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</si>
  <si>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</si>
  <si>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</si>
  <si>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</si>
  <si>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</si>
  <si>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</si>
  <si>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</si>
  <si>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</si>
  <si>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</si>
  <si>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</si>
  <si>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</si>
  <si>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</si>
  <si>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</si>
  <si>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</si>
  <si>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</si>
  <si>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</si>
  <si>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</si>
  <si>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</si>
  <si>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</si>
  <si>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</si>
  <si>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</si>
  <si>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</si>
  <si>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</si>
  <si>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</si>
  <si>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</si>
  <si>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</si>
  <si>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</si>
  <si>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</si>
  <si>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</si>
  <si>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</si>
  <si>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</si>
  <si>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</si>
  <si>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</si>
  <si>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</si>
  <si>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</si>
  <si>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</si>
  <si>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</si>
  <si>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</si>
  <si>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</si>
  <si>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</si>
  <si>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</si>
  <si>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</si>
  <si>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</si>
  <si>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</si>
  <si>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</si>
  <si>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</si>
  <si>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</si>
  <si>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</si>
  <si>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</si>
  <si>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</si>
  <si>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</si>
  <si>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</si>
  <si>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</si>
  <si>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</si>
  <si>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</si>
  <si>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</si>
  <si>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</si>
  <si>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</si>
  <si>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</si>
  <si>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</si>
  <si>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</si>
  <si>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</si>
  <si>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</si>
  <si>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</si>
  <si>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</si>
  <si>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</si>
  <si>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</si>
  <si>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</si>
  <si>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</si>
  <si>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</si>
  <si>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</si>
  <si>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</si>
  <si>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</si>
  <si>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</si>
  <si>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</si>
  <si>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</si>
  <si>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</si>
  <si>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</si>
  <si>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</si>
  <si>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</si>
  <si>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</si>
  <si>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</si>
  <si>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</si>
  <si>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</si>
  <si>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</si>
  <si>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</si>
  <si>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</si>
  <si>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</si>
  <si>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</si>
  <si>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</si>
  <si>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</si>
  <si>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</si>
  <si>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</si>
  <si>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</si>
  <si>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</si>
  <si>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</si>
  <si>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</si>
  <si>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</si>
  <si>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</si>
  <si>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</si>
  <si>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</si>
  <si>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</si>
  <si>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</si>
  <si>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</si>
  <si>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</si>
  <si>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</si>
  <si>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</si>
  <si>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</si>
  <si>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</si>
  <si>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</si>
  <si>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</si>
  <si>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</si>
  <si>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</si>
  <si>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</si>
  <si>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</si>
  <si>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</si>
  <si>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</si>
  <si>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</si>
  <si>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</si>
  <si>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</si>
  <si>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</si>
  <si>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</si>
  <si>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</si>
  <si>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</si>
  <si>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</si>
  <si>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</si>
  <si>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</si>
  <si>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</si>
  <si>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</si>
  <si>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</si>
  <si>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</si>
  <si>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</si>
  <si>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</si>
  <si>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</si>
  <si>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</si>
  <si>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</si>
  <si>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</si>
  <si>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</si>
  <si>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</si>
  <si>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</si>
  <si>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</si>
  <si>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</si>
  <si>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</si>
  <si>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</si>
  <si>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</si>
  <si>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</si>
  <si>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</si>
  <si>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</si>
  <si>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</si>
  <si>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</si>
  <si>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</si>
  <si>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</si>
  <si>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</si>
  <si>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</si>
  <si>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</si>
  <si>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</si>
  <si>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</si>
  <si>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</si>
  <si>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</si>
  <si>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</si>
  <si>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</si>
  <si>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</si>
  <si>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</si>
  <si>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</si>
  <si>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</si>
  <si>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</si>
  <si>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</si>
  <si>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</si>
  <si>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</si>
  <si>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</si>
  <si>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</si>
  <si>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</si>
  <si>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</si>
  <si>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</si>
  <si>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</si>
  <si>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</si>
  <si>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</si>
  <si>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</si>
  <si>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</si>
  <si>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</si>
  <si>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</si>
  <si>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</si>
  <si>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</si>
  <si>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</si>
  <si>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</si>
  <si>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</si>
  <si>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</si>
  <si>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</si>
  <si>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</si>
  <si>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</si>
  <si>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</si>
  <si>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</si>
  <si>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</si>
  <si>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</si>
  <si>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</si>
  <si>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</si>
  <si>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</si>
  <si>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</si>
  <si>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</si>
  <si>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</si>
  <si>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</si>
  <si>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</si>
  <si>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</si>
  <si>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</si>
  <si>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</si>
  <si>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</si>
  <si>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</si>
  <si>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</si>
  <si>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</si>
  <si>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</si>
  <si>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</si>
  <si>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</si>
  <si>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</si>
  <si>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</si>
  <si>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</si>
  <si>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</si>
  <si>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</si>
  <si>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</si>
  <si>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</si>
  <si>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</si>
  <si>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</si>
  <si>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</si>
  <si>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</si>
  <si>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</si>
  <si>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</si>
  <si>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</si>
  <si>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</si>
  <si>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</si>
  <si>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</si>
  <si>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</si>
  <si>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</si>
  <si>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</si>
  <si>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</si>
  <si>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</si>
  <si>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</si>
  <si>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</si>
  <si>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</si>
  <si>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</si>
  <si>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</si>
  <si>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</si>
  <si>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</si>
  <si>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</si>
  <si>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</si>
  <si>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</si>
  <si>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</si>
  <si>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</si>
  <si>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</si>
  <si>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</si>
  <si>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</si>
  <si>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</si>
  <si>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</si>
  <si>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</si>
  <si>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</si>
  <si>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</si>
  <si>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</si>
  <si>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</si>
  <si>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</si>
  <si>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</si>
  <si>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</si>
  <si>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</si>
  <si>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</si>
  <si>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</si>
  <si>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</si>
  <si>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</si>
  <si>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</si>
  <si>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</si>
  <si>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</si>
  <si>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</si>
  <si>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</si>
  <si>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</si>
  <si>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</si>
  <si>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</si>
  <si>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</si>
  <si>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</si>
  <si>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</si>
  <si>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</si>
  <si>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</si>
  <si>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</si>
  <si>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</si>
  <si>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</si>
  <si>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</si>
  <si>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</si>
  <si>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</si>
  <si>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</si>
  <si>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</si>
  <si>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</si>
  <si>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</si>
  <si>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</si>
  <si>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</si>
  <si>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</si>
  <si>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</si>
  <si>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</si>
  <si>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</si>
  <si>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</si>
  <si>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</si>
  <si>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</si>
  <si>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</si>
  <si>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</si>
  <si>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</si>
  <si>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</si>
  <si>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</si>
  <si>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</si>
  <si>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</si>
  <si>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</si>
  <si>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</si>
  <si>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</si>
  <si>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</si>
  <si>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</si>
  <si>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</si>
  <si>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</si>
  <si>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</si>
  <si>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</si>
  <si>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</si>
  <si>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</si>
  <si>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</si>
  <si>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</si>
  <si>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</si>
  <si>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</si>
  <si>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</si>
  <si>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</si>
  <si>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</si>
  <si>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</si>
  <si>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</si>
  <si>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</si>
  <si>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</si>
  <si>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</si>
  <si>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</si>
  <si>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</si>
  <si>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</si>
  <si>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</si>
  <si>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</si>
  <si>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</si>
  <si>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</si>
  <si>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</si>
  <si>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</si>
  <si>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</si>
  <si>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</si>
  <si>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</si>
  <si>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</si>
  <si>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</si>
  <si>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</si>
  <si>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</si>
  <si>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</si>
  <si>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</si>
  <si>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</si>
  <si>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</si>
  <si>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</si>
  <si>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</si>
  <si>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</si>
  <si>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</si>
  <si>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</si>
  <si>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</si>
  <si>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</si>
  <si>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</si>
  <si>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</si>
  <si>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</si>
  <si>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</si>
  <si>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</si>
  <si>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</si>
  <si>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</si>
  <si>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</si>
  <si>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</si>
  <si>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</si>
  <si>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</si>
  <si>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</si>
  <si>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</si>
  <si>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</si>
  <si>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</si>
  <si>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</si>
  <si>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</si>
  <si>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</si>
  <si>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</si>
  <si>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</si>
  <si>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</si>
  <si>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</si>
  <si>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</si>
  <si>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</si>
  <si>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</si>
  <si>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</si>
  <si>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</si>
  <si>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</si>
  <si>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</si>
  <si>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</si>
  <si>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</si>
  <si>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</si>
  <si>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</si>
  <si>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</si>
  <si>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</si>
  <si>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</si>
  <si>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</si>
  <si>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</si>
  <si>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</si>
  <si>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</si>
  <si>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</si>
  <si>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</si>
  <si>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</si>
  <si>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</si>
  <si>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</si>
  <si>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</si>
  <si>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</si>
  <si>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</si>
  <si>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</si>
  <si>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</si>
  <si>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</si>
  <si>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</si>
  <si>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</si>
  <si>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</si>
  <si>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</si>
  <si>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</si>
  <si>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</si>
  <si>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</si>
  <si>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</si>
  <si>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</si>
  <si>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</si>
  <si>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</si>
  <si>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</si>
  <si>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</si>
  <si>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</si>
  <si>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</si>
  <si>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</si>
  <si>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</si>
  <si>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</si>
  <si>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</si>
  <si>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</si>
  <si>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</si>
  <si>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</si>
  <si>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</si>
  <si>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</si>
  <si>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</si>
  <si>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</si>
  <si>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</si>
  <si>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</si>
  <si>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</si>
  <si>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</si>
  <si>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</si>
  <si>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</si>
  <si>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</si>
  <si>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</si>
  <si>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</si>
  <si>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</si>
  <si>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</si>
  <si>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</si>
  <si>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</si>
  <si>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</si>
  <si>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</si>
  <si>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</si>
  <si>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</si>
  <si>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</si>
  <si>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</si>
  <si>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</si>
  <si>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</si>
  <si>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</si>
  <si>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</si>
  <si>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</si>
  <si>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</si>
  <si>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</si>
  <si>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</si>
  <si>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</si>
  <si>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</si>
  <si>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</si>
  <si>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</si>
  <si>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</si>
  <si>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</si>
  <si>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</si>
  <si>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</si>
  <si>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</si>
  <si>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</si>
  <si>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</si>
  <si>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</si>
  <si>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</si>
  <si>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</si>
  <si>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</si>
  <si>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</si>
  <si>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</si>
  <si>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</si>
  <si>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</si>
  <si>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</si>
  <si>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</si>
  <si>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</si>
  <si>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</si>
  <si>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</si>
  <si>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</si>
  <si>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</si>
  <si>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</si>
  <si>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</si>
  <si>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</si>
  <si>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</si>
  <si>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</si>
  <si>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</si>
  <si>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</si>
  <si>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</si>
  <si>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</si>
  <si>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</si>
  <si>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</si>
  <si>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</si>
  <si>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</si>
  <si>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</si>
  <si>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</si>
  <si>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</si>
  <si>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</si>
  <si>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</si>
  <si>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</si>
  <si>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</si>
  <si>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</si>
  <si>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</si>
  <si>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</si>
  <si>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</si>
  <si>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</si>
  <si>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</si>
  <si>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</si>
  <si>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</si>
  <si>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</si>
  <si>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</si>
  <si>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</si>
  <si>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</si>
  <si>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</si>
  <si>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</si>
  <si>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</si>
  <si>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</si>
  <si>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</si>
  <si>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</si>
  <si>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</si>
  <si>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</si>
  <si>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</si>
  <si>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</si>
  <si>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</si>
  <si>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</si>
  <si>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</si>
  <si>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</si>
  <si>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</si>
  <si>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</si>
  <si>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</si>
  <si>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</si>
  <si>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</si>
  <si>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</si>
  <si>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</si>
  <si>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</si>
  <si>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</si>
  <si>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</si>
  <si>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</si>
  <si>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</si>
  <si>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</si>
  <si>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</si>
  <si>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</si>
  <si>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</si>
  <si>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</si>
  <si>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</si>
  <si>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</si>
  <si>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</si>
  <si>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</si>
  <si>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</si>
  <si>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</si>
  <si>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</si>
  <si>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</si>
  <si>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</si>
  <si>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</si>
  <si>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</si>
  <si>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</si>
  <si>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</si>
  <si>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</si>
  <si>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</si>
  <si>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</si>
  <si>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</si>
  <si>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</si>
  <si>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</si>
  <si>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</si>
  <si>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</si>
  <si>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</si>
  <si>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</si>
  <si>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</si>
  <si>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</si>
  <si>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</si>
  <si>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</si>
  <si>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</si>
  <si>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</si>
  <si>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</si>
  <si>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</si>
  <si>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</si>
  <si>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</si>
  <si>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</si>
  <si>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</si>
  <si>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</si>
  <si>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</si>
  <si>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</si>
  <si>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</si>
  <si>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</si>
  <si>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</si>
  <si>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</si>
  <si>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</si>
  <si>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</si>
  <si>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</si>
  <si>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</si>
  <si>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</si>
  <si>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</si>
  <si>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</si>
  <si>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</si>
  <si>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</si>
  <si>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</si>
  <si>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</si>
  <si>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</si>
  <si>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405</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</si>
  <si>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MANUEAL OPERATIVO, LAS DIRECTRICES, PARAMETROS Y ESTANDARES ESTABLECIDOS POR EL ICBF, EN EL MARCO DE LA ESTRATEGIA DE ATENCION INTEGRAL "DE CERO A SIEMPRE"</t>
  </si>
  <si>
    <t>467</t>
  </si>
  <si>
    <t xml:space="preserve">PRESTAR EL SERVICIO DE ATENCION A NIÑAS Y NIÑOS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</si>
  <si>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348</t>
  </si>
  <si>
    <t xml:space="preserve">PRESTAR EL SERVICIO DE EDUCACION INICIAL EN EL MARCO DE LA ATENCION INTEGRAL A MUJERES GESTANTES, NIÑAS Y NIÑOS MENORES DE 5 AÑOS, O HASTA SU INGRESO AL GRADO DE TRANSICION, DE CONFORMIDAD CON LOS MANUELAS OPERATIVOS DE LAS MODALIDADES Y LAS DIRECTRICES ESTABLECIDAS POR EL ICBF, EN ARMONIA CON LA POLITICA DE ESTADO PARA EL DESARROLLO INTEGRAL DE LA PRIMERA INFANCIA "DE CERO A SIEMPRE", EN EL SERVICIO DESARROLLO INFANTIL EN MEDIO FAMILIAR </t>
  </si>
  <si>
    <t>349</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</si>
  <si>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</si>
  <si>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199</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</si>
  <si>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</si>
  <si>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200</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</si>
  <si>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</si>
  <si>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094</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</si>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</sst>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5" t="str">
        <f>HYPERLINK("#MI_Oferente_Singular!A114","CAPACIDAD RESIDUAL")</f>
        <v>CAPACIDAD RESIDUAL</v>
      </c>
      <c r="F8" s="186"/>
      <c r="G8" s="18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5" t="str">
        <f>HYPERLINK("#MI_Oferente_Singular!A162","TALENTO HUMANO")</f>
        <v>TALENTO HUMANO</v>
      </c>
      <c r="F9" s="186"/>
      <c r="G9" s="18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5" t="str">
        <f>HYPERLINK("#MI_Oferente_Singular!F162","INFRAESTRUCTURA")</f>
        <v>INFRAESTRUCTURA</v>
      </c>
      <c r="F10" s="186"/>
      <c r="G10" s="18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2707</v>
      </c>
      <c r="D15" s="35"/>
      <c r="E15" s="35"/>
      <c r="F15" s="5"/>
      <c r="G15" s="32" t="s">
        <v>1168</v>
      </c>
      <c r="H15" s="103" t="s">
        <v>711</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188"/>
      <c r="I20" s="146" t="s">
        <v>711</v>
      </c>
      <c r="J20" s="147" t="s">
        <v>723</v>
      </c>
      <c r="K20" s="148">
        <v>3215127601</v>
      </c>
      <c r="L20" s="149">
        <v>44194</v>
      </c>
      <c r="M20" s="149">
        <v>44561</v>
      </c>
      <c r="N20" s="132">
        <f>+(M20-L20)/30</f>
        <v>12.233333333333333</v>
      </c>
      <c r="O20" s="135"/>
      <c r="U20" s="131"/>
      <c r="V20" s="105">
        <f ca="1">NOW()</f>
        <v>44189.510289814818</v>
      </c>
      <c r="W20" s="105">
        <f ca="1">NOW()</f>
        <v>44189.510289814818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CORPORACION PIEDRALIPE CORPOPIEDRALIPE</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2706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2692</v>
      </c>
      <c r="E48" s="142">
        <v>42675</v>
      </c>
      <c r="F48" s="142">
        <v>42719</v>
      </c>
      <c r="G48" s="157">
        <f>IF(AND(E48&lt;&gt;"",F48&lt;&gt;""),((F48-E48)/30),"")</f>
        <v>1.4666666666666666</v>
      </c>
      <c r="H48" s="177" t="s">
        <v>2693</v>
      </c>
      <c r="I48" s="113" t="s">
        <v>711</v>
      </c>
      <c r="J48" s="113" t="s">
        <v>721</v>
      </c>
      <c r="K48" s="121">
        <v>202379518</v>
      </c>
      <c r="L48" s="114" t="s">
        <v>1148</v>
      </c>
      <c r="M48" s="116">
        <v>1</v>
      </c>
      <c r="N48" s="114" t="s">
        <v>27</v>
      </c>
      <c r="O48" s="114" t="s">
        <v>1148</v>
      </c>
      <c r="P48" s="78"/>
    </row>
    <row r="49" spans="1:16" s="6" customFormat="1" ht="24.75" customHeight="1" x14ac:dyDescent="0.25">
      <c r="A49" s="140">
        <v>2</v>
      </c>
      <c r="B49" s="177" t="s">
        <v>2665</v>
      </c>
      <c r="C49" s="122" t="s">
        <v>31</v>
      </c>
      <c r="D49" s="176" t="s">
        <v>2694</v>
      </c>
      <c r="E49" s="142">
        <v>42720</v>
      </c>
      <c r="F49" s="142">
        <v>43084</v>
      </c>
      <c r="G49" s="157">
        <f t="shared" ref="G49:G50" si="2">IF(AND(E49&lt;&gt;"",F49&lt;&gt;""),((F49-E49)/30),"")</f>
        <v>12.133333333333333</v>
      </c>
      <c r="H49" s="177" t="s">
        <v>2695</v>
      </c>
      <c r="I49" s="176" t="s">
        <v>711</v>
      </c>
      <c r="J49" s="113" t="s">
        <v>728</v>
      </c>
      <c r="K49" s="121">
        <v>1619248068</v>
      </c>
      <c r="L49" s="122" t="s">
        <v>1148</v>
      </c>
      <c r="M49" s="116">
        <v>1</v>
      </c>
      <c r="N49" s="122" t="s">
        <v>27</v>
      </c>
      <c r="O49" s="122" t="s">
        <v>26</v>
      </c>
      <c r="P49" s="78"/>
    </row>
    <row r="50" spans="1:16" s="6" customFormat="1" ht="24.75" customHeight="1" x14ac:dyDescent="0.25">
      <c r="A50" s="140">
        <v>3</v>
      </c>
      <c r="B50" s="177" t="s">
        <v>2665</v>
      </c>
      <c r="C50" s="122" t="s">
        <v>31</v>
      </c>
      <c r="D50" s="176" t="s">
        <v>2696</v>
      </c>
      <c r="E50" s="142">
        <v>43085</v>
      </c>
      <c r="F50" s="142">
        <v>43404</v>
      </c>
      <c r="G50" s="157">
        <f t="shared" si="2"/>
        <v>10.633333333333333</v>
      </c>
      <c r="H50" s="177" t="s">
        <v>2697</v>
      </c>
      <c r="I50" s="176" t="s">
        <v>711</v>
      </c>
      <c r="J50" s="176" t="s">
        <v>728</v>
      </c>
      <c r="K50" s="121">
        <v>1711645494</v>
      </c>
      <c r="L50" s="122" t="s">
        <v>1148</v>
      </c>
      <c r="M50" s="116">
        <v>1</v>
      </c>
      <c r="N50" s="122" t="s">
        <v>27</v>
      </c>
      <c r="O50" s="122" t="s">
        <v>1148</v>
      </c>
      <c r="P50" s="78"/>
    </row>
    <row r="51" spans="1:16" s="6" customFormat="1" ht="24.75" customHeight="1" outlineLevel="1" x14ac:dyDescent="0.25">
      <c r="A51" s="140">
        <v>4</v>
      </c>
      <c r="B51" s="177" t="s">
        <v>2665</v>
      </c>
      <c r="C51" s="122" t="s">
        <v>31</v>
      </c>
      <c r="D51" s="176" t="s">
        <v>2698</v>
      </c>
      <c r="E51" s="142">
        <v>43085</v>
      </c>
      <c r="F51" s="142">
        <v>43404</v>
      </c>
      <c r="G51" s="157">
        <f t="shared" ref="G51:G107" si="3">IF(AND(E51&lt;&gt;"",F51&lt;&gt;""),((F51-E51)/30),"")</f>
        <v>10.633333333333333</v>
      </c>
      <c r="H51" s="177" t="s">
        <v>2699</v>
      </c>
      <c r="I51" s="176" t="s">
        <v>711</v>
      </c>
      <c r="J51" s="113" t="s">
        <v>715</v>
      </c>
      <c r="K51" s="121">
        <v>1396639909</v>
      </c>
      <c r="L51" s="122" t="s">
        <v>1148</v>
      </c>
      <c r="M51" s="116">
        <v>1</v>
      </c>
      <c r="N51" s="122" t="s">
        <v>27</v>
      </c>
      <c r="O51" s="122" t="s">
        <v>26</v>
      </c>
      <c r="P51" s="78"/>
    </row>
    <row r="52" spans="1:16" s="7" customFormat="1" ht="24.75" customHeight="1" outlineLevel="1" x14ac:dyDescent="0.25">
      <c r="A52" s="141">
        <v>5</v>
      </c>
      <c r="B52" s="177" t="s">
        <v>2665</v>
      </c>
      <c r="C52" s="122" t="s">
        <v>31</v>
      </c>
      <c r="D52" s="176" t="s">
        <v>2700</v>
      </c>
      <c r="E52" s="142">
        <v>43405</v>
      </c>
      <c r="F52" s="142">
        <v>43434</v>
      </c>
      <c r="G52" s="157">
        <f t="shared" si="3"/>
        <v>0.96666666666666667</v>
      </c>
      <c r="H52" s="177" t="s">
        <v>2701</v>
      </c>
      <c r="I52" s="176" t="s">
        <v>711</v>
      </c>
      <c r="J52" s="113" t="s">
        <v>715</v>
      </c>
      <c r="K52" s="121">
        <v>221340846</v>
      </c>
      <c r="L52" s="122" t="s">
        <v>1148</v>
      </c>
      <c r="M52" s="116">
        <v>1</v>
      </c>
      <c r="N52" s="122" t="s">
        <v>27</v>
      </c>
      <c r="O52" s="122" t="s">
        <v>26</v>
      </c>
      <c r="P52" s="79"/>
    </row>
    <row r="53" spans="1:16" s="7" customFormat="1" ht="24.75" customHeight="1" outlineLevel="1" x14ac:dyDescent="0.25">
      <c r="A53" s="141">
        <v>6</v>
      </c>
      <c r="B53" s="177" t="s">
        <v>2665</v>
      </c>
      <c r="C53" s="122" t="s">
        <v>31</v>
      </c>
      <c r="D53" s="110" t="s">
        <v>2702</v>
      </c>
      <c r="E53" s="142">
        <v>43405</v>
      </c>
      <c r="F53" s="142">
        <v>43434</v>
      </c>
      <c r="G53" s="157">
        <f t="shared" si="3"/>
        <v>0.96666666666666667</v>
      </c>
      <c r="H53" s="118" t="s">
        <v>2703</v>
      </c>
      <c r="I53" s="176" t="s">
        <v>711</v>
      </c>
      <c r="J53" s="113" t="s">
        <v>721</v>
      </c>
      <c r="K53" s="115">
        <v>393194598</v>
      </c>
      <c r="L53" s="122" t="s">
        <v>1148</v>
      </c>
      <c r="M53" s="116">
        <v>1</v>
      </c>
      <c r="N53" s="114" t="s">
        <v>27</v>
      </c>
      <c r="O53" s="122" t="s">
        <v>1148</v>
      </c>
      <c r="P53" s="79"/>
    </row>
    <row r="54" spans="1:16" s="7" customFormat="1" ht="24.75" customHeight="1" outlineLevel="1" x14ac:dyDescent="0.25">
      <c r="A54" s="141">
        <v>7</v>
      </c>
      <c r="B54" s="177" t="s">
        <v>2665</v>
      </c>
      <c r="C54" s="122" t="s">
        <v>31</v>
      </c>
      <c r="D54" s="110" t="s">
        <v>2702</v>
      </c>
      <c r="E54" s="142">
        <v>43405</v>
      </c>
      <c r="F54" s="142">
        <v>43434</v>
      </c>
      <c r="G54" s="157">
        <f t="shared" si="3"/>
        <v>0.96666666666666667</v>
      </c>
      <c r="H54" s="118" t="s">
        <v>2703</v>
      </c>
      <c r="I54" s="176" t="s">
        <v>711</v>
      </c>
      <c r="J54" s="113" t="s">
        <v>728</v>
      </c>
      <c r="K54" s="121">
        <v>393194598</v>
      </c>
      <c r="L54" s="122" t="s">
        <v>1148</v>
      </c>
      <c r="M54" s="116">
        <v>1</v>
      </c>
      <c r="N54" s="122" t="s">
        <v>27</v>
      </c>
      <c r="O54" s="122" t="s">
        <v>1148</v>
      </c>
      <c r="P54" s="79"/>
    </row>
    <row r="55" spans="1:16" s="7" customFormat="1" ht="24.75" customHeight="1" outlineLevel="1" x14ac:dyDescent="0.25">
      <c r="A55" s="141">
        <v>8</v>
      </c>
      <c r="B55" s="177" t="s">
        <v>2665</v>
      </c>
      <c r="C55" s="122" t="s">
        <v>31</v>
      </c>
      <c r="D55" s="110" t="s">
        <v>2702</v>
      </c>
      <c r="E55" s="142">
        <v>43405</v>
      </c>
      <c r="F55" s="142">
        <v>43434</v>
      </c>
      <c r="G55" s="157">
        <f t="shared" si="3"/>
        <v>0.96666666666666667</v>
      </c>
      <c r="H55" s="118" t="s">
        <v>2703</v>
      </c>
      <c r="I55" s="176" t="s">
        <v>711</v>
      </c>
      <c r="J55" s="113" t="s">
        <v>739</v>
      </c>
      <c r="K55" s="121">
        <v>393194598</v>
      </c>
      <c r="L55" s="122" t="s">
        <v>1148</v>
      </c>
      <c r="M55" s="116">
        <v>1</v>
      </c>
      <c r="N55" s="122" t="s">
        <v>27</v>
      </c>
      <c r="O55" s="122" t="s">
        <v>1148</v>
      </c>
      <c r="P55" s="79"/>
    </row>
    <row r="56" spans="1:16" s="7" customFormat="1" ht="24.75" customHeight="1" outlineLevel="1" x14ac:dyDescent="0.25">
      <c r="A56" s="141">
        <v>9</v>
      </c>
      <c r="B56" s="177" t="s">
        <v>2665</v>
      </c>
      <c r="C56" s="122" t="s">
        <v>31</v>
      </c>
      <c r="D56" s="110" t="s">
        <v>2704</v>
      </c>
      <c r="E56" s="142">
        <v>43484</v>
      </c>
      <c r="F56" s="142">
        <v>43822</v>
      </c>
      <c r="G56" s="157">
        <f t="shared" si="3"/>
        <v>11.266666666666667</v>
      </c>
      <c r="H56" s="177" t="s">
        <v>2705</v>
      </c>
      <c r="I56" s="176" t="s">
        <v>711</v>
      </c>
      <c r="J56" s="176" t="s">
        <v>721</v>
      </c>
      <c r="K56" s="117">
        <v>4116253056</v>
      </c>
      <c r="L56" s="122" t="s">
        <v>1148</v>
      </c>
      <c r="M56" s="116">
        <v>1</v>
      </c>
      <c r="N56" s="122" t="s">
        <v>27</v>
      </c>
      <c r="O56" s="122" t="s">
        <v>1148</v>
      </c>
      <c r="P56" s="79"/>
    </row>
    <row r="57" spans="1:16" s="7" customFormat="1" ht="24.75" customHeight="1" outlineLevel="1" x14ac:dyDescent="0.25">
      <c r="A57" s="141">
        <v>10</v>
      </c>
      <c r="B57" s="177" t="s">
        <v>2665</v>
      </c>
      <c r="C57" s="122" t="s">
        <v>31</v>
      </c>
      <c r="D57" s="176" t="s">
        <v>2704</v>
      </c>
      <c r="E57" s="142">
        <v>43484</v>
      </c>
      <c r="F57" s="142">
        <v>43822</v>
      </c>
      <c r="G57" s="157">
        <f t="shared" si="3"/>
        <v>11.266666666666667</v>
      </c>
      <c r="H57" s="177" t="s">
        <v>2705</v>
      </c>
      <c r="I57" s="176" t="s">
        <v>711</v>
      </c>
      <c r="J57" s="176" t="s">
        <v>728</v>
      </c>
      <c r="K57" s="117">
        <v>4116253056</v>
      </c>
      <c r="L57" s="122" t="s">
        <v>1148</v>
      </c>
      <c r="M57" s="116">
        <v>1</v>
      </c>
      <c r="N57" s="122" t="s">
        <v>27</v>
      </c>
      <c r="O57" s="122" t="s">
        <v>1148</v>
      </c>
      <c r="P57" s="79"/>
    </row>
    <row r="58" spans="1:16" s="7" customFormat="1" ht="24.75" customHeight="1" outlineLevel="1" x14ac:dyDescent="0.25">
      <c r="A58" s="141">
        <v>11</v>
      </c>
      <c r="B58" s="177" t="s">
        <v>2665</v>
      </c>
      <c r="C58" s="122" t="s">
        <v>31</v>
      </c>
      <c r="D58" s="176" t="s">
        <v>2704</v>
      </c>
      <c r="E58" s="142">
        <v>43484</v>
      </c>
      <c r="F58" s="142">
        <v>43822</v>
      </c>
      <c r="G58" s="157">
        <f t="shared" si="3"/>
        <v>11.266666666666667</v>
      </c>
      <c r="H58" s="177" t="s">
        <v>2705</v>
      </c>
      <c r="I58" s="176" t="s">
        <v>711</v>
      </c>
      <c r="J58" s="176" t="s">
        <v>739</v>
      </c>
      <c r="K58" s="117">
        <v>4116253056</v>
      </c>
      <c r="L58" s="122" t="s">
        <v>1148</v>
      </c>
      <c r="M58" s="116">
        <v>1</v>
      </c>
      <c r="N58" s="122" t="s">
        <v>27</v>
      </c>
      <c r="O58" s="122" t="s">
        <v>1148</v>
      </c>
      <c r="P58" s="79"/>
    </row>
    <row r="59" spans="1:16" s="7" customFormat="1" ht="24.75" customHeight="1" outlineLevel="1" x14ac:dyDescent="0.25">
      <c r="A59" s="141">
        <v>12</v>
      </c>
      <c r="B59" s="177"/>
      <c r="C59" s="122"/>
      <c r="D59" s="63"/>
      <c r="E59" s="142"/>
      <c r="F59" s="142"/>
      <c r="G59" s="157" t="str">
        <f t="shared" si="3"/>
        <v/>
      </c>
      <c r="H59" s="64"/>
      <c r="I59" s="176"/>
      <c r="J59" s="63"/>
      <c r="K59" s="66"/>
      <c r="L59" s="122"/>
      <c r="M59" s="116"/>
      <c r="N59" s="65"/>
      <c r="O59" s="65"/>
      <c r="P59" s="79"/>
    </row>
    <row r="60" spans="1:16" s="7" customFormat="1" ht="24.75" customHeight="1" outlineLevel="1" x14ac:dyDescent="0.25">
      <c r="A60" s="141">
        <v>13</v>
      </c>
      <c r="B60" s="177"/>
      <c r="C60" s="122"/>
      <c r="D60" s="63"/>
      <c r="E60" s="142"/>
      <c r="F60" s="142"/>
      <c r="G60" s="157" t="str">
        <f t="shared" si="3"/>
        <v/>
      </c>
      <c r="H60" s="64"/>
      <c r="I60" s="63"/>
      <c r="J60" s="63"/>
      <c r="K60" s="66"/>
      <c r="L60" s="122"/>
      <c r="M60" s="116"/>
      <c r="N60" s="65"/>
      <c r="O60" s="65"/>
      <c r="P60" s="79"/>
    </row>
    <row r="61" spans="1:16" s="7" customFormat="1" ht="24.75" customHeight="1" outlineLevel="1" x14ac:dyDescent="0.25">
      <c r="A61" s="141">
        <v>14</v>
      </c>
      <c r="B61" s="177"/>
      <c r="C61" s="122"/>
      <c r="D61" s="63"/>
      <c r="E61" s="142"/>
      <c r="F61" s="142"/>
      <c r="G61" s="157" t="str">
        <f t="shared" si="3"/>
        <v/>
      </c>
      <c r="H61" s="64"/>
      <c r="I61" s="63"/>
      <c r="J61" s="63"/>
      <c r="K61" s="66"/>
      <c r="L61" s="122"/>
      <c r="M61" s="116"/>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2682</v>
      </c>
      <c r="E114" s="175">
        <v>44172</v>
      </c>
      <c r="F114" s="175">
        <v>44773</v>
      </c>
      <c r="G114" s="157">
        <f>IF(AND(E114&lt;&gt;"",F114&lt;&gt;""),((F114-E114)/30),"")</f>
        <v>20.033333333333335</v>
      </c>
      <c r="H114" s="177" t="s">
        <v>2683</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2685</v>
      </c>
      <c r="E115" s="142">
        <v>44172</v>
      </c>
      <c r="F115" s="142">
        <v>44773</v>
      </c>
      <c r="G115" s="157">
        <f t="shared" ref="G115:G116" si="5">IF(AND(E115&lt;&gt;"",F115&lt;&gt;""),((F115-E115)/30),"")</f>
        <v>20.033333333333335</v>
      </c>
      <c r="H115" s="64" t="s">
        <v>2684</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2686</v>
      </c>
      <c r="E116" s="142">
        <v>43885</v>
      </c>
      <c r="F116" s="142">
        <v>44196</v>
      </c>
      <c r="G116" s="157">
        <f t="shared" si="5"/>
        <v>10.366666666666667</v>
      </c>
      <c r="H116" s="177" t="s">
        <v>2687</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2688</v>
      </c>
      <c r="E117" s="142">
        <v>43892</v>
      </c>
      <c r="F117" s="142">
        <v>44196</v>
      </c>
      <c r="G117" s="157">
        <f t="shared" ref="G117:G159" si="6">IF(AND(E117&lt;&gt;"",F117&lt;&gt;""),((F117-E117)/30),"")</f>
        <v>10.133333333333333</v>
      </c>
      <c r="H117" s="177" t="s">
        <v>2689</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2690</v>
      </c>
      <c r="E118" s="142">
        <v>44046</v>
      </c>
      <c r="F118" s="142">
        <v>44196</v>
      </c>
      <c r="G118" s="157">
        <f t="shared" si="6"/>
        <v>5</v>
      </c>
      <c r="H118" s="177" t="s">
        <v>2691</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4"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1"/>
      <c r="Z178" s="162" t="str">
        <f>IF(Y178&gt;0,SUM(E180+Y178),"")</f>
        <v/>
      </c>
      <c r="AA178" s="19"/>
      <c r="AB178" s="19"/>
    </row>
    <row r="179" spans="1:28" ht="23.25" x14ac:dyDescent="0.25">
      <c r="A179" s="9"/>
      <c r="B179" s="223" t="s">
        <v>2669</v>
      </c>
      <c r="C179" s="223"/>
      <c r="D179" s="223"/>
      <c r="E179" s="168">
        <v>0.02</v>
      </c>
      <c r="F179" s="167">
        <v>1E-3</v>
      </c>
      <c r="G179" s="162">
        <f>IF(F179&gt;0,SUM(E179+F179),"")</f>
        <v>2.1000000000000001E-2</v>
      </c>
      <c r="H179" s="5"/>
      <c r="I179" s="223" t="s">
        <v>2671</v>
      </c>
      <c r="J179" s="223"/>
      <c r="K179" s="223"/>
      <c r="L179" s="223"/>
      <c r="M179" s="169">
        <v>0.02</v>
      </c>
      <c r="O179" s="8"/>
      <c r="Q179" s="19"/>
      <c r="R179" s="156">
        <f>IF(M179&gt;0,SUM(L179+M179),"")</f>
        <v>0.02</v>
      </c>
      <c r="T179" s="19"/>
      <c r="U179" s="179" t="s">
        <v>1166</v>
      </c>
      <c r="V179" s="179"/>
      <c r="W179" s="179"/>
      <c r="X179" s="24">
        <v>0.02</v>
      </c>
      <c r="Y179" s="161"/>
      <c r="Z179" s="162" t="str">
        <f>IF(Y179&gt;0,SUM(E181+Y179),"")</f>
        <v/>
      </c>
      <c r="AA179" s="19"/>
      <c r="AB179" s="19"/>
    </row>
    <row r="180" spans="1:28" ht="23.25" hidden="1" x14ac:dyDescent="0.25">
      <c r="A180" s="9"/>
      <c r="B180" s="203"/>
      <c r="C180" s="203"/>
      <c r="D180" s="203"/>
      <c r="E180" s="166"/>
      <c r="H180" s="5"/>
      <c r="I180" s="203"/>
      <c r="J180" s="203"/>
      <c r="K180" s="203"/>
      <c r="L180" s="203"/>
      <c r="M180" s="5"/>
      <c r="O180" s="8"/>
      <c r="Q180" s="19"/>
      <c r="R180" s="156" t="str">
        <f>IF(S180&gt;0,SUM(L180+S180),"")</f>
        <v/>
      </c>
      <c r="S180" s="161"/>
      <c r="T180" s="19"/>
      <c r="U180" s="179" t="s">
        <v>1167</v>
      </c>
      <c r="V180" s="179"/>
      <c r="W180" s="179"/>
      <c r="X180" s="24">
        <v>0.03</v>
      </c>
      <c r="Y180" s="161"/>
      <c r="Z180" s="162" t="str">
        <f>IF(Y180&gt;0,SUM(E182+Y180),"")</f>
        <v/>
      </c>
      <c r="AA180" s="19"/>
      <c r="AB180" s="19"/>
    </row>
    <row r="181" spans="1:28" ht="23.25" hidden="1" x14ac:dyDescent="0.25">
      <c r="A181" s="9"/>
      <c r="B181" s="203"/>
      <c r="C181" s="203"/>
      <c r="D181" s="203"/>
      <c r="E181" s="166"/>
      <c r="H181" s="5"/>
      <c r="I181" s="203"/>
      <c r="J181" s="203"/>
      <c r="K181" s="203"/>
      <c r="L181" s="203"/>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3"/>
      <c r="C182" s="203"/>
      <c r="D182" s="203"/>
      <c r="E182" s="166"/>
      <c r="H182" s="5"/>
      <c r="I182" s="203"/>
      <c r="J182" s="203"/>
      <c r="K182" s="203"/>
      <c r="L182" s="203"/>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67517679.621000007</v>
      </c>
      <c r="F185" s="92"/>
      <c r="G185" s="93"/>
      <c r="H185" s="88"/>
      <c r="I185" s="90" t="s">
        <v>2627</v>
      </c>
      <c r="J185" s="163">
        <f>+SUM(M179:M183)</f>
        <v>0.02</v>
      </c>
      <c r="K185" s="204" t="s">
        <v>2628</v>
      </c>
      <c r="L185" s="204"/>
      <c r="M185" s="94">
        <f>+J185*(SUM(K20:K35))</f>
        <v>64302552.020000003</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8" t="s">
        <v>2636</v>
      </c>
      <c r="C192" s="238"/>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2020-12-24T17:14:57Z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