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<sst xmlns="http://schemas.openxmlformats.org/spreadsheetml/2006/main" count="3055" uniqueCount="2696">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</sst>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Normal="10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208</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189"/>
      <c r="I20" s="147" t="s">
        <v>208</v>
      </c>
      <c r="J20" s="148" t="s">
        <v>210</v>
      </c>
      <c r="K20" s="149">
        <v>3620129600</v>
      </c>
      <c r="L20" s="150">
        <v>44194</v>
      </c>
      <c r="M20" s="150">
        <v>44561</v>
      </c>
      <c r="N20" s="133">
        <f>+(M20-L20)/30</f>
        <v>12.233333333333333</v>
      </c>
      <c r="O20" s="136"/>
      <c r="U20" s="132"/>
      <c r="V20" s="105">
        <f ca="1">NOW()</f>
        <v>44188.334875694447</v>
      </c>
      <c r="W20" s="105">
        <f ca="1">NOW()</f>
        <v>44188.334875694447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CORPORACION PIEDRALIPE CORPOPIEDRALIPE</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2694</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2682</v>
      </c>
      <c r="E48" s="143">
        <v>43922</v>
      </c>
      <c r="F48" s="143">
        <v>44165</v>
      </c>
      <c r="G48" s="158">
        <f>IF(AND(E48&lt;&gt;"",F48&lt;&gt;""),((F48-E48)/30),"")</f>
        <v>8.1</v>
      </c>
      <c r="H48" s="114" t="s">
        <v>2683</v>
      </c>
      <c r="I48" s="113" t="s">
        <v>208</v>
      </c>
      <c r="J48" s="113" t="s">
        <v>210</v>
      </c>
      <c r="K48" s="122">
        <v>1959078775</v>
      </c>
      <c r="L48" s="115" t="s">
        <v>1148</v>
      </c>
      <c r="M48" s="117">
        <v>1</v>
      </c>
      <c r="N48" s="115" t="s">
        <v>2634</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2684</v>
      </c>
      <c r="E114" s="176">
        <v>44172</v>
      </c>
      <c r="F114" s="176">
        <v>44773</v>
      </c>
      <c r="G114" s="158">
        <f>IF(AND(E114&lt;&gt;"",F114&lt;&gt;""),((F114-E114)/30),"")</f>
        <v>20.033333333333335</v>
      </c>
      <c r="H114" s="178" t="s">
        <v>2685</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2687</v>
      </c>
      <c r="E115" s="143">
        <v>44172</v>
      </c>
      <c r="F115" s="143">
        <v>44773</v>
      </c>
      <c r="G115" s="158">
        <f t="shared" ref="G115:G116" si="5">IF(AND(E115&lt;&gt;"",F115&lt;&gt;""),((F115-E115)/30),"")</f>
        <v>20.033333333333335</v>
      </c>
      <c r="H115" s="64" t="s">
        <v>2686</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2688</v>
      </c>
      <c r="E116" s="143">
        <v>43885</v>
      </c>
      <c r="F116" s="143">
        <v>44196</v>
      </c>
      <c r="G116" s="158">
        <f t="shared" si="5"/>
        <v>10.366666666666667</v>
      </c>
      <c r="H116" s="178" t="s">
        <v>2689</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2690</v>
      </c>
      <c r="E117" s="143">
        <v>43892</v>
      </c>
      <c r="F117" s="143">
        <v>44196</v>
      </c>
      <c r="G117" s="158">
        <f t="shared" ref="G117:G159" si="6">IF(AND(E117&lt;&gt;"",F117&lt;&gt;""),((F117-E117)/30),"")</f>
        <v>10.133333333333333</v>
      </c>
      <c r="H117" s="178" t="s">
        <v>2691</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2692</v>
      </c>
      <c r="E118" s="143">
        <v>44046</v>
      </c>
      <c r="F118" s="143">
        <v>44196</v>
      </c>
      <c r="G118" s="158">
        <f t="shared" si="6"/>
        <v>5</v>
      </c>
      <c r="H118" s="178" t="s">
        <v>2693</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1E-3</v>
      </c>
      <c r="G179" s="163">
        <f>IF(F179&gt;0,SUM(E179+F179),"")</f>
        <v>2.1000000000000001E-2</v>
      </c>
      <c r="H179" s="5"/>
      <c r="I179" s="224" t="s">
        <v>2671</v>
      </c>
      <c r="J179" s="224"/>
      <c r="K179" s="224"/>
      <c r="L179" s="224"/>
      <c r="M179" s="170">
        <v>0.02</v>
      </c>
      <c r="O179" s="8"/>
      <c r="Q179" s="19"/>
      <c r="R179" s="157">
        <f>IF(M179&gt;0,SUM(L179+M179),"")</f>
        <v>0.02</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76022721.600000009</v>
      </c>
      <c r="F185" s="92"/>
      <c r="G185" s="93"/>
      <c r="H185" s="88"/>
      <c r="I185" s="90" t="s">
        <v>2627</v>
      </c>
      <c r="J185" s="164">
        <f>+SUM(M179:M183)</f>
        <v>0.02</v>
      </c>
      <c r="K185" s="205" t="s">
        <v>2628</v>
      </c>
      <c r="L185" s="205"/>
      <c r="M185" s="94">
        <f>+J185*(SUM(K20:K35))</f>
        <v>72402592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2020-12-23T13:02:16Z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