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2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1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<sst xmlns="http://schemas.openxmlformats.org/spreadsheetml/2006/main" count="3055" uniqueCount="2696">
  <si>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</si>
  <si>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</si>
  <si>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</si>
  <si>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</si>
  <si>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</si>
  <si>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</si>
  <si>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</si>
  <si>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</si>
  <si>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</si>
  <si>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</si>
  <si>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</si>
  <si>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</si>
  <si>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</si>
  <si>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</si>
  <si>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</si>
  <si>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</si>
  <si>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</si>
  <si>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</si>
  <si>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</si>
  <si>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</si>
  <si>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</si>
  <si>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</si>
  <si>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</si>
  <si>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</si>
  <si>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</si>
  <si>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</si>
  <si>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</si>
  <si>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</si>
  <si>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</si>
  <si>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</si>
  <si>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</si>
  <si>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</si>
  <si>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</si>
  <si>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</si>
  <si>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</si>
  <si>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</si>
  <si>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</si>
  <si>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</si>
  <si>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</si>
  <si>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</si>
  <si>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</si>
  <si>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</si>
  <si>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</si>
  <si>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</si>
  <si>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</si>
  <si>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</si>
  <si>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</si>
  <si>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</si>
  <si>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</si>
  <si>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</si>
  <si>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</si>
  <si>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</si>
  <si>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</si>
  <si>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</si>
  <si>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</si>
  <si>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</si>
  <si>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</si>
  <si>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</si>
  <si>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</si>
  <si>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</si>
  <si>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</si>
  <si>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</si>
  <si>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</si>
  <si>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</si>
  <si>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</si>
  <si>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</si>
  <si>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</si>
  <si>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</si>
  <si>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</si>
  <si>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</si>
  <si>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</si>
  <si>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</si>
  <si>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</si>
  <si>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</si>
  <si>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</si>
  <si>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</si>
  <si>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</si>
  <si>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</si>
  <si>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</si>
  <si>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</si>
  <si>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</si>
  <si>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</si>
  <si>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</si>
  <si>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</si>
  <si>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</si>
  <si>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</si>
  <si>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</si>
  <si>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</si>
  <si>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</si>
  <si>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</si>
  <si>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</si>
  <si>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</si>
  <si>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</si>
  <si>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</si>
  <si>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</si>
  <si>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</si>
  <si>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</si>
  <si>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</si>
  <si>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</si>
  <si>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</si>
  <si>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</si>
  <si>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</si>
  <si>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</si>
  <si>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</si>
  <si>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</si>
  <si>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</si>
  <si>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</si>
  <si>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</si>
  <si>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</si>
  <si>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</si>
  <si>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</si>
  <si>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</si>
  <si>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</si>
  <si>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</si>
  <si>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</si>
  <si>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</si>
  <si>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</si>
  <si>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</si>
  <si>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</si>
  <si>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</si>
  <si>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</si>
  <si>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</si>
  <si>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</si>
  <si>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</si>
  <si>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</si>
  <si>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</si>
  <si>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</si>
  <si>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</si>
  <si>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</si>
  <si>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</si>
  <si>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</si>
  <si>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</si>
  <si>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</si>
  <si>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</si>
  <si>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</si>
  <si>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</si>
  <si>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</si>
  <si>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</si>
  <si>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</si>
  <si>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</si>
  <si>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</si>
  <si>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</si>
  <si>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</si>
  <si>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</si>
  <si>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</si>
  <si>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</si>
  <si>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</si>
  <si>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</si>
  <si>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</si>
  <si>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</si>
  <si>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</si>
  <si>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</si>
  <si>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</si>
  <si>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</si>
  <si>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</si>
  <si>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</si>
  <si>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</si>
  <si>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</si>
  <si>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</si>
  <si>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</si>
  <si>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</si>
  <si>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</si>
  <si>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</si>
  <si>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</si>
  <si>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</si>
  <si>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</si>
  <si>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</si>
  <si>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</si>
  <si>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</si>
  <si>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</si>
  <si>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</si>
  <si>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</si>
  <si>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</si>
  <si>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</si>
  <si>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</si>
  <si>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</si>
  <si>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</si>
  <si>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</si>
  <si>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</si>
  <si>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</si>
  <si>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</si>
  <si>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</si>
  <si>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</si>
  <si>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</si>
  <si>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</si>
  <si>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</si>
  <si>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</si>
  <si>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</si>
  <si>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</si>
  <si>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</si>
  <si>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</si>
  <si>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</si>
  <si>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</si>
  <si>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</si>
  <si>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</si>
  <si>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</si>
  <si>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</si>
  <si>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</si>
  <si>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</si>
  <si>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</si>
  <si>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</si>
  <si>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</si>
  <si>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</si>
  <si>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</si>
  <si>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</si>
  <si>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</si>
  <si>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</si>
  <si>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</si>
  <si>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</si>
  <si>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</si>
  <si>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</si>
  <si>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</si>
  <si>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</si>
  <si>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</si>
  <si>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</si>
  <si>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</si>
  <si>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</si>
  <si>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</si>
  <si>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</si>
  <si>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</si>
  <si>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</si>
  <si>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</si>
  <si>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</si>
  <si>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</si>
  <si>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</si>
  <si>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</si>
  <si>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</si>
  <si>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</si>
  <si>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</si>
  <si>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</si>
  <si>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</si>
  <si>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</si>
  <si>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</si>
  <si>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</si>
  <si>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</si>
  <si>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</si>
  <si>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</si>
  <si>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</si>
  <si>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</si>
  <si>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</si>
  <si>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</si>
  <si>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</si>
  <si>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</si>
  <si>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</si>
  <si>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</si>
  <si>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</si>
  <si>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</si>
  <si>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</si>
  <si>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</si>
  <si>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</si>
  <si>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</si>
  <si>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</si>
  <si>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</si>
  <si>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</si>
  <si>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</si>
  <si>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</si>
  <si>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</si>
  <si>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</si>
  <si>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</si>
  <si>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</si>
  <si>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</si>
  <si>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</si>
  <si>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</si>
  <si>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</si>
  <si>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</si>
  <si>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</si>
  <si>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</si>
  <si>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</si>
  <si>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</si>
  <si>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</si>
  <si>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</si>
  <si>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</si>
  <si>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</si>
  <si>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</si>
  <si>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</si>
  <si>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</si>
  <si>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</si>
  <si>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</si>
  <si>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</si>
  <si>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</si>
  <si>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</si>
  <si>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</si>
  <si>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</si>
  <si>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</si>
  <si>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</si>
  <si>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</si>
  <si>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</si>
  <si>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</si>
  <si>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</si>
  <si>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</si>
  <si>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</si>
  <si>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</si>
  <si>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</si>
  <si>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</si>
  <si>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</si>
  <si>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</si>
  <si>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</si>
  <si>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</si>
  <si>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</si>
  <si>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</si>
  <si>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</si>
  <si>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</si>
  <si>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</si>
  <si>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</si>
  <si>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</si>
  <si>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</si>
  <si>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</si>
  <si>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</si>
  <si>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</si>
  <si>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</si>
  <si>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</si>
  <si>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</si>
  <si>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</si>
  <si>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</si>
  <si>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</si>
  <si>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</si>
  <si>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</si>
  <si>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</si>
  <si>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</si>
  <si>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</si>
  <si>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</si>
  <si>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</si>
  <si>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</si>
  <si>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</si>
  <si>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</si>
  <si>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</si>
  <si>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</si>
  <si>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</si>
  <si>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</si>
  <si>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</si>
  <si>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</si>
  <si>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</si>
  <si>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</si>
  <si>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</si>
  <si>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</si>
  <si>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</si>
  <si>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</si>
  <si>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</si>
  <si>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</si>
  <si>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</si>
  <si>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</si>
  <si>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</si>
  <si>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</si>
  <si>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</si>
  <si>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</si>
  <si>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</si>
  <si>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</si>
  <si>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</si>
  <si>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</si>
  <si>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</si>
  <si>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</si>
  <si>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</si>
  <si>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</si>
  <si>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</si>
  <si>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</si>
  <si>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</si>
  <si>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</si>
  <si>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</si>
  <si>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</si>
  <si>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</si>
  <si>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</si>
  <si>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</si>
  <si>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</si>
  <si>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</si>
  <si>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</si>
  <si>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</si>
  <si>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</si>
  <si>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</si>
  <si>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</si>
  <si>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</si>
  <si>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</si>
  <si>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</si>
  <si>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</si>
  <si>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</si>
  <si>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</si>
  <si>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</si>
  <si>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</si>
  <si>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</si>
  <si>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</si>
  <si>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</si>
  <si>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</si>
  <si>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</si>
  <si>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</si>
  <si>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</si>
  <si>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</si>
  <si>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</si>
  <si>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</si>
  <si>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</si>
  <si>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</si>
  <si>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</si>
  <si>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</si>
  <si>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</si>
  <si>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</si>
  <si>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</si>
  <si>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</si>
  <si>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</si>
  <si>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</si>
  <si>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</si>
  <si>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</si>
  <si>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</si>
  <si>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</si>
  <si>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</si>
  <si>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</si>
  <si>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</si>
  <si>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</si>
  <si>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</si>
  <si>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</si>
  <si>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</si>
  <si>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</si>
  <si>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</si>
  <si>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</si>
  <si>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</si>
  <si>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</si>
  <si>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</si>
  <si>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</si>
  <si>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</si>
  <si>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</si>
  <si>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</si>
  <si>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</si>
  <si>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</si>
  <si>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</si>
  <si>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</si>
  <si>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</si>
  <si>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</si>
  <si>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</si>
  <si>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</si>
  <si>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</si>
  <si>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</si>
  <si>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</si>
  <si>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</si>
  <si>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</si>
  <si>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</si>
  <si>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</si>
  <si>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</si>
  <si>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</si>
  <si>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</si>
  <si>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</si>
  <si>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</si>
  <si>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</si>
  <si>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</si>
  <si>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</si>
  <si>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</si>
  <si>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</si>
  <si>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</si>
  <si>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</si>
  <si>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</si>
  <si>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</si>
  <si>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</si>
  <si>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</si>
  <si>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</si>
  <si>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</si>
  <si>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</si>
  <si>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</si>
  <si>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</si>
  <si>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</si>
  <si>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</si>
  <si>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</si>
  <si>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</si>
  <si>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</si>
  <si>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</si>
  <si>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</si>
  <si>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</si>
  <si>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</si>
  <si>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</si>
  <si>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</si>
  <si>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</si>
  <si>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</si>
  <si>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</si>
  <si>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</si>
  <si>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</si>
  <si>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</si>
  <si>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</si>
  <si>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</si>
  <si>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</si>
  <si>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</si>
  <si>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</si>
  <si>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</si>
  <si>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</si>
  <si>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</si>
  <si>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</si>
  <si>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</si>
  <si>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</si>
  <si>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</si>
  <si>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</si>
  <si>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</si>
  <si>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</si>
  <si>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</si>
  <si>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</si>
  <si>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</si>
  <si>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</si>
  <si>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</si>
  <si>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</si>
  <si>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</si>
  <si>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</si>
  <si>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</si>
  <si>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</si>
  <si>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</si>
  <si>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</si>
  <si>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</si>
  <si>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</si>
  <si>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</si>
  <si>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</si>
  <si>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</si>
  <si>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</si>
  <si>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</si>
  <si>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</si>
  <si>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</si>
  <si>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</si>
  <si>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</si>
  <si>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</si>
  <si>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</si>
  <si>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</si>
  <si>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</si>
  <si>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</si>
  <si>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</si>
  <si>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</si>
  <si>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</si>
  <si>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</si>
  <si>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</si>
  <si>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</si>
  <si>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</si>
  <si>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</si>
  <si>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</si>
  <si>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</si>
  <si>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</si>
  <si>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</si>
  <si>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</si>
  <si>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</si>
  <si>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</si>
  <si>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</si>
  <si>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</si>
  <si>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</si>
  <si>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</si>
  <si>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</si>
  <si>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</si>
  <si>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</si>
  <si>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</si>
  <si>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</si>
  <si>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</si>
  <si>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</si>
  <si>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</si>
  <si>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</si>
  <si>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</si>
  <si>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</si>
  <si>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</si>
  <si>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</si>
  <si>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</si>
  <si>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</si>
  <si>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</si>
  <si>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</si>
  <si>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</si>
  <si>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</si>
  <si>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</si>
  <si>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</si>
  <si>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</si>
  <si>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</si>
  <si>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</si>
  <si>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</si>
  <si>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</si>
  <si>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</si>
  <si>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</si>
  <si>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</si>
  <si>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</si>
  <si>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</si>
  <si>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</si>
  <si>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</si>
  <si>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</si>
  <si>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</si>
  <si>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</si>
  <si>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</si>
  <si>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</si>
  <si>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</si>
  <si>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</si>
  <si>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</si>
  <si>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</si>
  <si>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</si>
  <si>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</si>
  <si>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</si>
  <si>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</si>
  <si>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</si>
  <si>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</si>
  <si>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</si>
  <si>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</si>
  <si>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</si>
  <si>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</si>
  <si>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</si>
  <si>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</si>
  <si>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</si>
  <si>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</si>
  <si>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</si>
  <si>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</si>
  <si>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</si>
  <si>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</si>
  <si>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</si>
  <si>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</si>
  <si>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</si>
  <si>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</si>
  <si>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</si>
  <si>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</si>
  <si>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</si>
  <si>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</si>
  <si>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</si>
  <si>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</si>
  <si>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</si>
  <si>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</si>
  <si>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</si>
  <si>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</si>
  <si>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</si>
  <si>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</si>
  <si>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</si>
  <si>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</si>
  <si>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</si>
  <si>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</si>
  <si>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</si>
  <si>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</si>
  <si>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</si>
  <si>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</si>
  <si>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</si>
  <si>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</si>
  <si>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</si>
  <si>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</si>
  <si>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</si>
  <si>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</si>
  <si>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</si>
  <si>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</si>
  <si>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</si>
  <si>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</si>
  <si>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</si>
  <si>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</si>
  <si>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</si>
  <si>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</si>
  <si>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</si>
  <si>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</si>
  <si>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</si>
  <si>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</si>
  <si>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</si>
  <si>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</si>
  <si>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</si>
  <si>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</si>
  <si>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</si>
  <si>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</si>
  <si>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</si>
  <si>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</si>
  <si>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</si>
  <si>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</si>
  <si>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</si>
  <si>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</si>
  <si>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</si>
  <si>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</si>
  <si>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</si>
  <si>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</si>
  <si>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</si>
  <si>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</si>
  <si>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</si>
  <si>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</si>
  <si>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</si>
  <si>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</si>
  <si>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</si>
  <si>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</si>
  <si>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</si>
  <si>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</si>
  <si>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</si>
  <si>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</si>
  <si>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</si>
  <si>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</si>
  <si>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</si>
  <si>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</si>
  <si>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</si>
  <si>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</si>
  <si>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</si>
  <si>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</si>
  <si>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</si>
  <si>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</si>
  <si>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</si>
  <si>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</si>
  <si>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</si>
  <si>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</si>
  <si>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</si>
  <si>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</si>
  <si>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</si>
  <si>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</si>
  <si>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</si>
  <si>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</si>
  <si>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</si>
  <si>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</si>
  <si>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</si>
  <si>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</si>
  <si>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</si>
  <si>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</si>
  <si>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</si>
  <si>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</si>
  <si>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</si>
  <si>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</si>
  <si>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</si>
  <si>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</si>
  <si>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</si>
  <si>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</si>
  <si>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</si>
  <si>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</si>
  <si>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</si>
  <si>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</si>
  <si>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</si>
  <si>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</si>
  <si>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</si>
  <si>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</si>
  <si>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</si>
  <si>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</si>
  <si>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</si>
  <si>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</si>
  <si>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</si>
  <si>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</si>
  <si>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</si>
  <si>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</si>
  <si>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</si>
  <si>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</si>
  <si>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</si>
  <si>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</si>
  <si>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</si>
  <si>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</si>
  <si>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</si>
  <si>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</si>
  <si>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</si>
  <si>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</si>
  <si>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</si>
  <si>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</si>
  <si>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</si>
  <si>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</si>
  <si>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</si>
  <si>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</si>
  <si>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</si>
  <si>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</si>
  <si>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</si>
  <si>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</si>
  <si>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</si>
  <si>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</si>
  <si>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</si>
  <si>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</si>
  <si>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</si>
  <si>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</si>
  <si>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</si>
  <si>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</si>
  <si>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</si>
  <si>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</si>
  <si>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</si>
  <si>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</si>
  <si>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</si>
  <si>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</si>
  <si>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</si>
  <si>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</si>
  <si>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</si>
  <si>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</si>
  <si>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</si>
  <si>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</si>
  <si>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</si>
  <si>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</si>
  <si>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</si>
  <si>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</si>
  <si>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</si>
  <si>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</si>
  <si>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</si>
  <si>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</si>
  <si>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</si>
  <si>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</si>
  <si>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</si>
  <si>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</si>
  <si>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</si>
  <si>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</si>
  <si>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</si>
  <si>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</si>
  <si>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</si>
  <si>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</si>
  <si>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</si>
  <si>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</si>
  <si>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</si>
  <si>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</si>
  <si>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</si>
  <si>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</si>
  <si>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</si>
  <si>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</si>
  <si>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</si>
  <si>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</si>
  <si>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</si>
  <si>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</si>
  <si>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</si>
  <si>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</si>
  <si>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</si>
  <si>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</si>
  <si>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</si>
  <si>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</si>
  <si>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</si>
  <si>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</si>
  <si>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</si>
  <si>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</si>
  <si>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</si>
  <si>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</si>
  <si>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</si>
  <si>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</si>
  <si>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</si>
  <si>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</si>
  <si>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</si>
  <si>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</si>
  <si>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</si>
  <si>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</si>
  <si>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</si>
  <si>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</si>
  <si>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</si>
  <si>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</si>
  <si>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</si>
  <si>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</si>
  <si>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</si>
  <si>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</si>
  <si>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</si>
  <si>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</si>
  <si>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</si>
  <si>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</si>
  <si>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</si>
  <si>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</si>
  <si>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</si>
  <si>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</si>
  <si>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</si>
  <si>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</si>
  <si>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</si>
  <si>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</si>
  <si>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</si>
  <si>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</si>
  <si>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</si>
  <si>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</si>
  <si>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</si>
  <si>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</si>
  <si>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</si>
  <si>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</si>
  <si>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</si>
  <si>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</si>
  <si>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</si>
  <si>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</si>
  <si>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</si>
  <si>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</si>
  <si>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</si>
  <si>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</si>
  <si>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</si>
  <si>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</si>
  <si>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</si>
  <si>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</si>
  <si>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</si>
  <si>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</si>
  <si>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</si>
  <si>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</si>
  <si>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</si>
  <si>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</si>
  <si>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</si>
  <si>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</si>
  <si>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</si>
  <si>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</si>
  <si>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</si>
  <si>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</si>
  <si>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</si>
  <si>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</si>
  <si>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</si>
  <si>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</si>
  <si>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</si>
  <si>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</si>
  <si>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</si>
  <si>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</si>
  <si>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</si>
  <si>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</si>
  <si>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</si>
  <si>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</si>
  <si>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</si>
  <si>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</si>
  <si>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</si>
  <si>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</si>
  <si>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</si>
  <si>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</si>
  <si>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</si>
  <si>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</si>
  <si>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</si>
  <si>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</si>
  <si>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</si>
  <si>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</si>
  <si>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</si>
  <si>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</si>
  <si>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</si>
  <si>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</si>
  <si>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</si>
  <si>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</si>
  <si>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</si>
  <si>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</si>
  <si>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</si>
  <si>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</si>
  <si>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</si>
  <si>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</si>
  <si>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</si>
  <si>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</si>
  <si>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</si>
  <si>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</si>
  <si>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</si>
  <si>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</si>
  <si>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</si>
  <si>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</si>
  <si>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</si>
  <si>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</si>
  <si>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</si>
  <si>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</si>
  <si>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</si>
  <si>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</si>
  <si>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</si>
  <si>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</si>
  <si>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</si>
  <si>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</si>
  <si>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</si>
  <si>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</si>
  <si>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</si>
  <si>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</si>
  <si>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</si>
  <si>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</si>
  <si>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</si>
  <si>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</si>
  <si>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</si>
  <si>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</si>
  <si>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</si>
  <si>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</si>
  <si>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</si>
  <si>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</si>
  <si>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</si>
  <si>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</si>
  <si>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</si>
  <si>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</si>
  <si>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</si>
  <si>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</si>
  <si>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</si>
  <si>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</si>
  <si>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</si>
  <si>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</si>
  <si>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</si>
  <si>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</si>
  <si>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</si>
  <si>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</si>
  <si>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</si>
  <si>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</si>
  <si>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</si>
  <si>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</si>
  <si>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</si>
  <si>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</si>
  <si>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</si>
  <si>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</si>
  <si>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</si>
  <si>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</si>
  <si>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</si>
  <si>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</si>
  <si>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</si>
  <si>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</si>
  <si>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</si>
  <si>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</si>
  <si>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</si>
  <si>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</si>
  <si>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</si>
  <si>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</si>
  <si>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</si>
  <si>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</si>
  <si>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</si>
  <si>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</si>
  <si>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</si>
  <si>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</si>
  <si>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</si>
  <si>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</si>
  <si>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</si>
  <si>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</si>
  <si>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</si>
  <si>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</si>
  <si>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</si>
  <si>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</si>
  <si>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</si>
  <si>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</si>
  <si>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</si>
  <si>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</si>
  <si>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</si>
  <si>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</si>
  <si>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</si>
  <si>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</si>
  <si>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</si>
  <si>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</si>
  <si>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</si>
  <si>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</si>
  <si>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</si>
  <si>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</si>
  <si>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</si>
  <si>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</si>
  <si>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</si>
  <si>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</si>
  <si>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</si>
  <si>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</si>
  <si>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</si>
  <si>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</si>
  <si>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</si>
  <si>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</si>
  <si>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</si>
  <si>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</si>
  <si>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</si>
  <si>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</si>
  <si>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</si>
  <si>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</si>
  <si>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</si>
  <si>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</si>
  <si>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</si>
  <si>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</si>
  <si>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</si>
  <si>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</si>
  <si>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</si>
  <si>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</si>
  <si>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</si>
  <si>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</si>
  <si>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</si>
  <si>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</si>
  <si>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</si>
  <si>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</si>
  <si>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</si>
  <si>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</si>
  <si>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</si>
  <si>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</si>
  <si>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</si>
  <si>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</si>
  <si>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</si>
  <si>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</si>
  <si>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</si>
  <si>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</si>
  <si>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</si>
  <si>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</si>
  <si>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</si>
  <si>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</si>
  <si>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</si>
  <si>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</si>
  <si>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</si>
  <si>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</si>
  <si>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</si>
  <si>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</si>
  <si>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</si>
  <si>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</si>
  <si>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</si>
  <si>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</si>
  <si>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</si>
  <si>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</si>
  <si>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</si>
  <si>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</si>
  <si>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</si>
  <si>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</si>
  <si>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</si>
  <si>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</si>
  <si>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</si>
  <si>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</si>
  <si>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</si>
  <si>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</si>
  <si>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</si>
  <si>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</si>
  <si>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</si>
  <si>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</si>
  <si>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</si>
  <si>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</si>
  <si>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</si>
  <si>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</si>
  <si>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</si>
  <si>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</si>
  <si>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</si>
  <si>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</si>
  <si>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</si>
  <si>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</si>
  <si>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</si>
  <si>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</si>
  <si>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</si>
  <si>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</si>
  <si>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</si>
  <si>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</si>
  <si>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</si>
  <si>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</si>
  <si>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</si>
  <si>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</si>
  <si>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</si>
  <si>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</si>
  <si>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</si>
  <si>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</si>
  <si>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</si>
  <si>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</si>
  <si>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</si>
  <si>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</si>
  <si>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</si>
  <si>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</si>
  <si>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</si>
  <si>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</si>
  <si>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</si>
  <si>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</si>
  <si>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</si>
  <si>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</si>
  <si>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</si>
  <si>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</si>
  <si>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</si>
  <si>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</si>
  <si>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</si>
  <si>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</si>
  <si>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</si>
  <si>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</si>
  <si>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</si>
  <si>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</si>
  <si>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</si>
  <si>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</si>
  <si>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</si>
  <si>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</si>
  <si>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</si>
  <si>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</si>
  <si>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</si>
  <si>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</si>
  <si>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</si>
  <si>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</si>
  <si>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</si>
  <si>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</si>
  <si>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</si>
  <si>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</si>
  <si>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</si>
  <si>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</si>
  <si>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</si>
  <si>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</si>
  <si>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</si>
  <si>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</si>
  <si>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</si>
  <si>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</si>
  <si>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</si>
  <si>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</si>
  <si>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</si>
  <si>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</si>
  <si>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</si>
  <si>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</si>
  <si>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</si>
  <si>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</si>
  <si>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</si>
  <si>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</si>
  <si>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</si>
  <si>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</si>
  <si>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</si>
  <si>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</si>
  <si>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</si>
  <si>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</si>
  <si>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</si>
  <si>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</si>
  <si>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</si>
  <si>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</si>
  <si>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</si>
  <si>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</si>
  <si>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</si>
  <si>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</si>
  <si>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</si>
  <si>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</si>
  <si>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</si>
  <si>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</si>
  <si>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</si>
  <si>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</si>
  <si>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</si>
  <si>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</si>
  <si>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</si>
  <si>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</si>
  <si>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</si>
  <si>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</si>
  <si>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</si>
  <si>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</si>
  <si>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</si>
  <si>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</si>
  <si>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</si>
  <si>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</si>
  <si>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</si>
  <si>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</si>
  <si>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</si>
  <si>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</si>
  <si>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</si>
  <si>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</si>
  <si>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</si>
  <si>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</si>
  <si>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</si>
  <si>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</si>
  <si>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</si>
  <si>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</si>
  <si>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</si>
  <si>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</si>
  <si>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</si>
  <si>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</si>
  <si>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</si>
  <si>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</si>
  <si>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</si>
  <si>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</si>
  <si>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</si>
  <si>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</si>
  <si>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</si>
  <si>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</si>
  <si>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</si>
  <si>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</si>
  <si>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</si>
  <si>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</si>
  <si>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</si>
  <si>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</si>
  <si>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</si>
  <si>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</si>
  <si>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</si>
  <si>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</si>
  <si>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</si>
  <si>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</si>
  <si>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</si>
  <si>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</si>
  <si>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</si>
  <si>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</si>
  <si>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</si>
  <si>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</si>
  <si>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</si>
  <si>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</si>
  <si>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</si>
  <si>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</si>
  <si>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</si>
  <si>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</si>
  <si>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</si>
  <si>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</si>
  <si>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</si>
  <si>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</si>
  <si>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</si>
  <si>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</si>
  <si>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</si>
  <si>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</si>
  <si>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</si>
  <si>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</si>
  <si>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</si>
  <si>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</si>
  <si>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</si>
  <si>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</si>
  <si>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</si>
  <si>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</si>
  <si>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</si>
  <si>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</si>
  <si>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</si>
  <si>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</si>
  <si>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</si>
  <si>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</si>
  <si>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</si>
  <si>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</si>
  <si>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</si>
  <si>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</si>
  <si>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</si>
  <si>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</si>
  <si>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</si>
  <si>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</si>
  <si>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</si>
  <si>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</si>
  <si>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</si>
  <si>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</si>
  <si>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</si>
  <si>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</si>
  <si>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</si>
  <si>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</si>
  <si>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</si>
  <si>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</si>
  <si>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</si>
  <si>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</si>
  <si>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</si>
  <si>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</si>
  <si>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</si>
  <si>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</si>
  <si>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</si>
  <si>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</si>
  <si>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</si>
  <si>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</si>
  <si>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</si>
  <si>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</si>
  <si>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</si>
  <si>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</si>
  <si>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</si>
  <si>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</si>
  <si>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</si>
  <si>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</si>
  <si>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</si>
  <si>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</si>
  <si>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</si>
  <si>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</si>
  <si>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</si>
  <si>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</si>
  <si>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</si>
  <si>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</si>
  <si>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</si>
  <si>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</si>
  <si>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</si>
  <si>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</si>
  <si>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</si>
  <si>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</si>
  <si>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</si>
  <si>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</si>
  <si>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</si>
  <si>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</si>
  <si>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</si>
  <si>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</si>
  <si>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</si>
  <si>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</si>
  <si>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</si>
  <si>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</si>
  <si>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</si>
  <si>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</si>
  <si>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</si>
  <si>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</si>
  <si>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</si>
  <si>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</si>
  <si>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</si>
  <si>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</si>
  <si>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</si>
  <si>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</si>
  <si>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</si>
  <si>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</si>
  <si>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</si>
  <si>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</si>
  <si>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</si>
  <si>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</si>
  <si>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</si>
  <si>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</si>
  <si>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</si>
  <si>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</si>
  <si>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</si>
  <si>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</si>
  <si>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</si>
  <si>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</si>
  <si>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</si>
  <si>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</si>
  <si>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</si>
  <si>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</si>
  <si>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</si>
  <si>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</si>
  <si>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</si>
  <si>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</si>
  <si>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</si>
  <si>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</si>
  <si>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</si>
  <si>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</si>
  <si>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</si>
  <si>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</si>
  <si>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</si>
  <si>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</si>
  <si>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</si>
  <si>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</si>
  <si>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</si>
  <si>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</si>
  <si>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</si>
  <si>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</si>
  <si>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</si>
  <si>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</si>
  <si>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</si>
  <si>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</si>
  <si>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</si>
  <si>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</si>
  <si>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</si>
  <si>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</si>
  <si>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</si>
  <si>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</si>
  <si>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</si>
  <si>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</si>
  <si>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</si>
  <si>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</si>
  <si>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</si>
  <si>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</si>
  <si>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</si>
  <si>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</si>
  <si>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</si>
  <si>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</si>
  <si>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</si>
  <si>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</si>
  <si>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</si>
  <si>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</si>
  <si>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</si>
  <si>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</si>
  <si>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</si>
  <si>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</si>
  <si>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</si>
  <si>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</si>
  <si>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</si>
  <si>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</si>
  <si>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</si>
  <si>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</si>
  <si>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</si>
  <si>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</si>
  <si>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</si>
  <si>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</si>
  <si>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</si>
  <si>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</si>
  <si>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</si>
  <si>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</si>
  <si>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</si>
  <si>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</si>
  <si>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</si>
  <si>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</si>
  <si>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</si>
  <si>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</si>
  <si>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</si>
  <si>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</si>
  <si>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</si>
  <si>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</si>
  <si>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</si>
  <si>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</si>
  <si>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</si>
  <si>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</si>
  <si>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</si>
  <si>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</si>
  <si>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</si>
  <si>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</si>
  <si>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</si>
  <si>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</si>
  <si>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</si>
  <si>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</si>
  <si>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</si>
  <si>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</si>
  <si>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</si>
  <si>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</si>
  <si>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</si>
  <si>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</si>
  <si>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</si>
  <si>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</si>
  <si>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</si>
  <si>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</si>
  <si>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</si>
  <si>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</si>
  <si>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</si>
  <si>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</si>
  <si>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</si>
  <si>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</si>
  <si>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</si>
  <si>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</si>
  <si>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</si>
  <si>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</si>
  <si>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</si>
  <si>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</si>
  <si>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</si>
  <si>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</si>
  <si>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</si>
  <si>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</si>
  <si>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</si>
  <si>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</si>
  <si>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</si>
  <si>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</si>
  <si>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</si>
  <si>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</si>
  <si>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</si>
  <si>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</si>
  <si>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</si>
  <si>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</si>
  <si>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</si>
  <si>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</si>
  <si>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</si>
  <si>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</si>
  <si>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</si>
  <si>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</si>
  <si>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</si>
  <si>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</si>
  <si>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</si>
  <si>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</si>
  <si>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</si>
  <si>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</si>
  <si>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</si>
  <si>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</si>
  <si>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</si>
  <si>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</si>
  <si>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</si>
  <si>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</si>
  <si>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</si>
  <si>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</si>
  <si>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</si>
  <si>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</si>
  <si>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</si>
  <si>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</si>
  <si>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</si>
  <si>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</si>
  <si>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</si>
  <si>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</si>
  <si>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</si>
  <si>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</si>
  <si>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</si>
  <si>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</si>
  <si>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</si>
  <si>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</si>
  <si>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</si>
  <si>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</si>
  <si>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</si>
  <si>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</si>
  <si>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</si>
  <si>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</si>
  <si>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</si>
  <si>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</si>
  <si>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</si>
  <si>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</si>
  <si>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</si>
  <si>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</si>
  <si>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</si>
  <si>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</si>
  <si>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</si>
  <si>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</si>
  <si>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</si>
  <si>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</si>
  <si>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</si>
  <si>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</si>
  <si>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</si>
  <si>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</si>
  <si>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</si>
  <si>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</si>
  <si>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</si>
  <si>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</si>
  <si>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</si>
  <si>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</si>
  <si>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</si>
  <si>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</si>
  <si>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</si>
  <si>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</si>
  <si>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</si>
  <si>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</si>
  <si>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</si>
  <si>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</si>
  <si>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</si>
  <si>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</si>
  <si>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</si>
  <si>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</si>
  <si>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</si>
  <si>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</si>
  <si>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</si>
  <si>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</si>
  <si>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</si>
  <si>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</si>
  <si>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</si>
  <si>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</si>
  <si>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</si>
  <si>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</si>
  <si>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</si>
  <si>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</si>
  <si>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</si>
  <si>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</si>
  <si>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</si>
  <si>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</si>
  <si>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</si>
  <si>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</si>
  <si>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</si>
  <si>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</si>
  <si>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</si>
  <si>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</si>
  <si>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</si>
  <si>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</si>
  <si>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</si>
  <si>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</si>
  <si>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</si>
  <si>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</si>
  <si>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</si>
  <si>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</si>
  <si>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</si>
  <si>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</si>
  <si>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</si>
  <si>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</si>
  <si>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</si>
  <si>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</si>
  <si>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</si>
  <si>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</si>
  <si>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</si>
  <si>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</si>
  <si>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</si>
  <si>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</si>
  <si>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</si>
  <si>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</si>
  <si>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</si>
  <si>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</si>
  <si>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</si>
  <si>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</si>
  <si>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</si>
  <si>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</si>
  <si>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</si>
  <si>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</si>
  <si>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</si>
  <si>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</si>
  <si>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</si>
  <si>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</si>
  <si>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</si>
  <si>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</si>
  <si>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</si>
  <si>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</si>
  <si>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</si>
  <si>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</si>
  <si>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</si>
  <si>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</si>
  <si>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</si>
  <si>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</si>
  <si>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</si>
  <si>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</si>
  <si>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</si>
  <si>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</si>
  <si>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</si>
  <si>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</si>
  <si>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</si>
  <si>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</si>
  <si>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</si>
  <si>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</si>
  <si>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</si>
  <si>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</si>
  <si>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</si>
  <si>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</si>
  <si>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</si>
  <si>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</si>
  <si>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</si>
  <si>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</si>
  <si>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</si>
  <si>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</si>
  <si>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</si>
  <si>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</si>
  <si>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</si>
  <si>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</si>
  <si>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</si>
  <si>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</si>
  <si>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</si>
  <si>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</si>
  <si>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</si>
  <si>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</si>
  <si>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</si>
  <si>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</si>
  <si>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</si>
  <si>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</si>
  <si>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</si>
  <si>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</si>
  <si>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</si>
  <si>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</si>
  <si>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</si>
  <si>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</si>
  <si>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</si>
  <si>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</si>
  <si>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</si>
  <si>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</si>
  <si>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</si>
  <si>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</si>
  <si>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</si>
  <si>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</si>
  <si>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</si>
  <si>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</si>
  <si>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</si>
  <si>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</si>
  <si>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</si>
  <si>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</si>
  <si>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</si>
  <si>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</si>
  <si>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</si>
  <si>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</si>
  <si>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</si>
  <si>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</si>
  <si>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</si>
  <si>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</si>
  <si>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</si>
  <si>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</si>
  <si>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</si>
  <si>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</si>
  <si>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</si>
  <si>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</si>
  <si>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</si>
  <si>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</si>
  <si>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</si>
  <si>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</si>
  <si>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</si>
  <si>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</si>
  <si>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</si>
  <si>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</si>
  <si>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</si>
  <si>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</si>
  <si>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</si>
  <si>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</si>
  <si>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</si>
  <si>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</si>
  <si>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</si>
  <si>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</si>
  <si>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</si>
  <si>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</si>
  <si>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</si>
  <si>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</si>
  <si>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</si>
  <si>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</si>
  <si>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</si>
  <si>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</si>
  <si>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</si>
  <si>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</si>
  <si>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</si>
  <si>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</si>
  <si>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</si>
  <si>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</si>
  <si>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</si>
  <si>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</si>
  <si>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</si>
  <si>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</si>
  <si>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</si>
  <si>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</si>
  <si>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</si>
  <si>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</si>
  <si>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</si>
  <si>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</si>
  <si>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</si>
  <si>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</si>
  <si>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</si>
  <si>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</si>
  <si>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</si>
  <si>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</si>
  <si>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</si>
  <si>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</si>
  <si>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</si>
  <si>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</si>
  <si>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</si>
  <si>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</si>
  <si>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</si>
  <si>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</si>
  <si>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</si>
  <si>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</si>
  <si>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</si>
  <si>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</si>
  <si>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</si>
  <si>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</si>
  <si>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</si>
  <si>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</si>
  <si>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</si>
  <si>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</si>
  <si>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</si>
  <si>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</si>
  <si>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</si>
  <si>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</si>
  <si>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</si>
  <si>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</si>
  <si>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</si>
  <si>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</si>
  <si>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</si>
  <si>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</si>
  <si>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</si>
  <si>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</si>
  <si>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</si>
  <si>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</si>
  <si>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</si>
  <si>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</si>
  <si>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</si>
  <si>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</si>
  <si>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</si>
  <si>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</si>
  <si>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</si>
  <si>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</si>
  <si>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</si>
  <si>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</si>
  <si>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</si>
  <si>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</si>
  <si>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</si>
  <si>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</si>
  <si>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</si>
  <si>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</si>
  <si>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</si>
  <si>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</si>
  <si>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</si>
  <si>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</si>
  <si>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</si>
  <si>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</si>
  <si>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</si>
  <si>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</si>
  <si>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</si>
  <si>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</si>
  <si>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</si>
  <si>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</si>
  <si>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</si>
  <si>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</si>
  <si>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</si>
  <si>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</si>
  <si>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</si>
  <si>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</si>
  <si>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</si>
  <si>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</si>
  <si>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</si>
  <si>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</si>
  <si>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</si>
  <si>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</si>
  <si>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</si>
  <si>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</si>
  <si>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</si>
  <si>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</si>
  <si>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</si>
  <si>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</si>
  <si>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</si>
  <si>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</si>
  <si>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</si>
  <si>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</si>
  <si>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</si>
  <si>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</si>
  <si>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</si>
  <si>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</si>
  <si>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</si>
  <si>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</si>
  <si>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</si>
  <si>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</si>
  <si>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</si>
  <si>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</si>
  <si>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</si>
  <si>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</si>
  <si>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</si>
  <si>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</si>
  <si>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</si>
  <si>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</si>
  <si>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</si>
  <si>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</si>
  <si>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</si>
  <si>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</si>
  <si>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</si>
  <si>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</si>
  <si>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</si>
  <si>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</si>
  <si>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</si>
  <si>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</si>
  <si>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</si>
  <si>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</si>
  <si>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</si>
  <si>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</si>
  <si>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</si>
  <si>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</si>
  <si>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</si>
  <si>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</si>
  <si>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</si>
  <si>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</si>
  <si>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</si>
  <si>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</si>
  <si>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</si>
  <si>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</si>
  <si>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</si>
  <si>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</si>
  <si>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</si>
  <si>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</si>
  <si>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</si>
  <si>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</si>
  <si>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</si>
  <si>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</si>
  <si>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</si>
  <si>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</si>
  <si>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</si>
  <si>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</si>
  <si>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</si>
  <si>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</si>
  <si>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</si>
  <si>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</si>
  <si>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</si>
  <si>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</si>
  <si>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</si>
  <si>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</si>
  <si>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</si>
  <si>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</si>
  <si>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</si>
  <si>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</si>
  <si>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</si>
  <si>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</si>
  <si>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</si>
  <si>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</si>
  <si>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</si>
  <si>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</si>
  <si>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</si>
  <si>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</si>
  <si>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</si>
  <si>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</si>
  <si>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</si>
  <si>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</si>
  <si>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</si>
  <si>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</si>
  <si>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</si>
  <si>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</si>
  <si>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</si>
  <si>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</si>
  <si>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</si>
  <si>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</si>
  <si>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</si>
  <si>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</si>
  <si>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</si>
  <si>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</si>
  <si>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</si>
  <si>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</si>
  <si>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</si>
  <si>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</si>
  <si>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</si>
  <si>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</si>
  <si>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</si>
  <si>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</si>
  <si>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</si>
  <si>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</si>
  <si>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</si>
  <si>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</si>
  <si>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</si>
  <si>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</si>
  <si>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</si>
  <si>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</si>
  <si>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</si>
  <si>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</si>
  <si>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</si>
  <si>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</si>
  <si>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</si>
  <si>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</si>
  <si>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</si>
  <si>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</si>
  <si>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</si>
  <si>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</si>
  <si>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</si>
  <si>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</si>
  <si>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</si>
  <si>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</si>
  <si>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</si>
  <si>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</si>
  <si>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</si>
  <si>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</si>
  <si>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</si>
  <si>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</si>
  <si>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</si>
  <si>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</si>
  <si>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</si>
  <si>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</si>
  <si>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</si>
  <si>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</si>
  <si>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</si>
  <si>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</si>
  <si>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</si>
  <si>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</si>
  <si>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</si>
  <si>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</si>
  <si>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</si>
  <si>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</si>
  <si>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</si>
  <si>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</si>
  <si>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</si>
  <si>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</si>
  <si>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</si>
  <si>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</si>
  <si>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</si>
  <si>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</si>
  <si>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</si>
  <si>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</si>
  <si>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</si>
  <si>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</si>
  <si>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</si>
  <si>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</si>
  <si>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</si>
  <si>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</si>
  <si>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</si>
  <si>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</si>
  <si>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</si>
  <si>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</si>
  <si>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</si>
  <si>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</si>
  <si>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</si>
  <si>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</si>
  <si>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</si>
  <si>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</si>
  <si>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</si>
  <si>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</si>
  <si>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</si>
  <si>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</si>
  <si>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</si>
  <si>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</si>
  <si>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</si>
  <si>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</si>
  <si>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</si>
  <si>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</si>
  <si>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</si>
  <si>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</si>
  <si>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</si>
  <si>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</si>
  <si>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</si>
  <si>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</si>
  <si>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</si>
  <si>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</si>
  <si>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</si>
  <si>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</si>
  <si>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</si>
  <si>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</si>
  <si>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</si>
  <si>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</si>
  <si>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</si>
  <si>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</si>
  <si>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</si>
  <si>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</si>
  <si>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</si>
  <si>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</si>
  <si>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</si>
  <si>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</si>
  <si>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</si>
  <si>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</si>
  <si>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</si>
  <si>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</si>
  <si>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</si>
  <si>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</si>
  <si>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</si>
  <si>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</si>
  <si>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</si>
  <si>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</si>
  <si>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</si>
  <si>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</si>
  <si>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</si>
  <si>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</si>
  <si>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</si>
  <si>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</si>
  <si>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</si>
  <si>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</si>
  <si>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</si>
  <si>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</si>
  <si>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</si>
  <si>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</si>
  <si>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</si>
  <si>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</si>
  <si>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</si>
  <si>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</si>
  <si>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</si>
  <si>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</si>
  <si>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</si>
  <si>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</si>
  <si>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</si>
  <si>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</si>
  <si>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</si>
  <si>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</si>
  <si>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</si>
  <si>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</si>
  <si>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</si>
  <si>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</si>
  <si>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</si>
  <si>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</si>
  <si>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</si>
  <si>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</si>
  <si>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</si>
  <si>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</si>
  <si>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</si>
  <si>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</si>
  <si>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</si>
  <si>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</si>
  <si>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</si>
  <si>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</si>
  <si>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</si>
  <si>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</si>
  <si>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</si>
  <si>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</si>
  <si>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</si>
  <si>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</si>
  <si>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</si>
  <si>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</si>
  <si>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</si>
  <si>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</si>
  <si>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</si>
  <si>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</si>
  <si>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</si>
  <si>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</si>
  <si>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</si>
  <si>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</si>
  <si>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</si>
  <si>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</si>
  <si>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</si>
  <si>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</si>
  <si>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</si>
  <si>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</si>
  <si>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</si>
  <si>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</si>
  <si>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</si>
  <si>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</si>
  <si>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</si>
  <si>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</si>
  <si>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</si>
  <si>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</si>
  <si>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</si>
  <si>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</si>
  <si>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</si>
  <si>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</si>
  <si>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</si>
  <si>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</si>
  <si>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</si>
  <si>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</si>
  <si>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</si>
  <si>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</si>
  <si>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</si>
  <si>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</si>
  <si>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</si>
  <si>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</si>
  <si>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</si>
  <si>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</si>
  <si>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</si>
  <si>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</si>
  <si>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</si>
  <si>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</si>
  <si>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</si>
  <si>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</si>
  <si>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</si>
  <si>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</si>
  <si>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</si>
  <si>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</si>
  <si>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</si>
  <si>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</si>
  <si>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</si>
  <si>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</si>
  <si>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</si>
  <si>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</si>
  <si>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</si>
  <si>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</si>
  <si>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</si>
  <si>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</si>
  <si>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</si>
  <si>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</si>
  <si>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</si>
  <si>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</si>
  <si>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</si>
  <si>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</si>
  <si>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</si>
  <si>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</si>
  <si>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</si>
  <si>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</si>
  <si>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</si>
  <si>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</si>
  <si>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</si>
  <si>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</si>
  <si>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</si>
  <si>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</si>
  <si>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</si>
  <si>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</si>
  <si>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</si>
  <si>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</si>
  <si>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</si>
  <si>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</si>
  <si>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</si>
  <si>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</si>
  <si>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</si>
  <si>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</si>
  <si>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</si>
  <si>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</si>
  <si>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</si>
  <si>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</si>
  <si>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</si>
  <si>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</si>
  <si>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</si>
  <si>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</si>
  <si>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</si>
  <si>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</si>
  <si>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</si>
  <si>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</si>
  <si>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</si>
  <si>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</si>
  <si>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</si>
  <si>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</si>
  <si>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</si>
  <si>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</si>
  <si>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</si>
  <si>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</si>
  <si>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</si>
  <si>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</si>
  <si>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</si>
  <si>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</si>
  <si>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</si>
  <si>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</si>
  <si>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</si>
  <si>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</si>
  <si>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</si>
  <si>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</si>
  <si>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</si>
  <si>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</si>
  <si>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</si>
  <si>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</si>
  <si>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</si>
  <si>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</si>
  <si>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</si>
  <si>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</si>
  <si>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</si>
  <si>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</si>
  <si>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</si>
  <si>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</si>
  <si>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</si>
  <si>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</si>
  <si>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</si>
  <si>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</si>
  <si>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</si>
  <si>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</si>
  <si>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</si>
  <si>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</si>
  <si>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</si>
  <si>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</si>
  <si>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</si>
  <si>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</si>
  <si>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</si>
  <si>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</si>
  <si>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</si>
  <si>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</si>
  <si>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</si>
  <si>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</si>
  <si>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</si>
  <si>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</si>
  <si>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</si>
  <si>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</si>
  <si>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</si>
  <si>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</si>
  <si>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</si>
  <si>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</si>
  <si>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</si>
  <si>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</si>
  <si>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</si>
  <si>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</si>
  <si>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</si>
  <si>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</si>
  <si>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</si>
  <si>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</si>
  <si>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</si>
  <si>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</si>
  <si>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</si>
  <si>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</si>
  <si>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</si>
  <si>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</si>
  <si>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</si>
  <si>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</si>
  <si>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</si>
  <si>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</si>
  <si>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</si>
  <si>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</si>
  <si>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</si>
  <si>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</si>
  <si>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</si>
  <si>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</si>
  <si>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</si>
  <si>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</si>
  <si>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</si>
  <si>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</si>
  <si>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</si>
  <si>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</si>
  <si>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</si>
  <si>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</si>
  <si>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</si>
  <si>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</si>
  <si>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</si>
  <si>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</si>
  <si>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</si>
  <si>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</si>
  <si>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</si>
  <si>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</si>
  <si>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</si>
  <si>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</si>
  <si>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</si>
  <si>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</si>
  <si>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</si>
  <si>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</si>
  <si>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</si>
  <si>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</si>
  <si>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</si>
  <si>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</si>
  <si>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</si>
  <si>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</si>
  <si>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</si>
  <si>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</si>
  <si>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</si>
  <si>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</si>
  <si>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</si>
  <si>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</si>
  <si>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</si>
  <si>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</si>
  <si>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</si>
  <si>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</si>
  <si>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</si>
  <si>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</si>
  <si>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</si>
  <si>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</si>
  <si>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</si>
  <si>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</si>
  <si>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</si>
  <si>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</si>
  <si>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</si>
  <si>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</si>
  <si>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</si>
  <si>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</si>
  <si>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</si>
  <si>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</si>
  <si>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</si>
  <si>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</si>
  <si>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</si>
  <si>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</si>
  <si>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</si>
  <si>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</si>
  <si>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</si>
  <si>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</si>
  <si>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</si>
  <si>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</si>
  <si>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</si>
  <si>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</si>
  <si>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</si>
  <si>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</si>
  <si>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</si>
  <si>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</si>
  <si>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</si>
  <si>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</si>
  <si>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</si>
  <si>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</si>
  <si>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</si>
  <si>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</si>
  <si>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</si>
  <si>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</si>
  <si>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</si>
  <si>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</si>
  <si>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</si>
  <si>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</si>
  <si>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</si>
  <si>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</si>
  <si>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</si>
  <si>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</si>
  <si>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</si>
  <si>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</si>
  <si>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</si>
  <si>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</si>
  <si>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</si>
  <si>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</si>
  <si>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</si>
  <si>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</si>
  <si>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</si>
  <si>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</si>
  <si>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</si>
  <si>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</si>
  <si>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</si>
  <si>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</si>
  <si>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</si>
  <si>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</si>
  <si>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</si>
  <si>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</si>
  <si>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</si>
  <si>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</si>
  <si>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</si>
  <si>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</si>
  <si>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</si>
  <si>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</si>
  <si>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</si>
  <si>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</si>
  <si>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</si>
  <si>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</si>
  <si>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</si>
  <si>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</si>
  <si>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</si>
  <si>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</si>
  <si>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</si>
  <si>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</si>
  <si>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</si>
  <si>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</si>
  <si>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</si>
  <si>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</si>
  <si>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</si>
  <si>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</si>
  <si>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</si>
  <si>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</si>
  <si>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</si>
  <si>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</si>
  <si>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</si>
  <si>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</si>
  <si>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</si>
  <si>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</si>
  <si>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</si>
  <si>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</si>
  <si>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</si>
  <si>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</si>
  <si>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</si>
  <si>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</si>
  <si>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</si>
  <si>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</si>
  <si>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</si>
  <si>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</si>
  <si>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</si>
  <si>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</si>
  <si>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</si>
  <si>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</si>
  <si>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</si>
  <si>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</si>
  <si>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</si>
  <si>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</si>
  <si>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</si>
  <si>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</si>
  <si>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</si>
  <si>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</si>
  <si>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</si>
  <si>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</si>
  <si>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</si>
  <si>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</si>
  <si>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</si>
  <si>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</si>
  <si>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</si>
  <si>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</si>
  <si>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</si>
  <si>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</si>
  <si>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</si>
  <si>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</si>
  <si>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</si>
  <si>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</si>
  <si>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</si>
  <si>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</si>
  <si>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</si>
  <si>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</si>
  <si>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</si>
  <si>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</si>
  <si>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</si>
  <si>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</si>
  <si>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</si>
  <si>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</si>
  <si>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</si>
  <si>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</si>
  <si>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</si>
  <si>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</si>
  <si>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</si>
  <si>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</si>
  <si>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</si>
  <si>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</si>
  <si>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</si>
  <si>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</si>
  <si>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</si>
  <si>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</si>
  <si>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</si>
  <si>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</si>
  <si>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</si>
  <si>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</si>
  <si>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</si>
  <si>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</si>
  <si>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</si>
  <si>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</si>
  <si>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</si>
  <si>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</si>
  <si>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</si>
  <si>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</si>
  <si>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</si>
  <si>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</si>
  <si>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</si>
  <si>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</si>
  <si>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</si>
  <si>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</si>
  <si>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</si>
  <si>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</si>
  <si>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</si>
  <si>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</si>
  <si>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</si>
  <si>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</si>
  <si>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</si>
  <si>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</si>
  <si>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</si>
  <si>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</si>
  <si>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</si>
  <si>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</si>
  <si>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</si>
  <si>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</si>
  <si>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</si>
  <si>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</si>
  <si>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</si>
  <si>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</si>
  <si>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</si>
  <si>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</si>
  <si>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</si>
  <si>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</si>
  <si>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</si>
  <si>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</si>
  <si>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</si>
  <si>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</si>
  <si>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</si>
  <si>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</si>
  <si>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</si>
  <si>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</si>
  <si>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</si>
  <si>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</si>
  <si>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</si>
  <si>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</si>
  <si>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</si>
  <si>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</si>
  <si>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</si>
  <si>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</si>
  <si>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</si>
  <si>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</si>
  <si>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</si>
  <si>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</si>
  <si>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</si>
  <si>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</si>
  <si>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</si>
  <si>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</si>
  <si>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</si>
  <si>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</si>
  <si>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</si>
  <si>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</si>
  <si>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</si>
  <si>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</si>
  <si>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</si>
  <si>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</si>
  <si>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</si>
  <si>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</si>
  <si>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</si>
  <si>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</si>
  <si>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</si>
  <si>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</si>
  <si>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</si>
  <si>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</si>
  <si>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</si>
  <si>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</si>
  <si>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</si>
  <si>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</si>
  <si>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</si>
  <si>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</si>
  <si>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</si>
  <si>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</si>
  <si>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</si>
  <si>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</si>
  <si>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</si>
  <si>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</si>
  <si>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</si>
  <si>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</si>
  <si>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</si>
  <si>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</si>
  <si>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</si>
  <si>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</si>
  <si>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</si>
  <si>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</si>
  <si>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</si>
  <si>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</si>
  <si>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</si>
  <si>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</si>
  <si>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</si>
  <si>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</si>
  <si>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</si>
  <si>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</si>
  <si>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</si>
  <si>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</si>
  <si>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</si>
  <si>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</si>
  <si>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</si>
  <si>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</si>
  <si>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</si>
  <si>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</si>
  <si>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</si>
  <si>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</si>
  <si>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</si>
  <si>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</si>
  <si>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</si>
  <si>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</si>
  <si>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</si>
  <si>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</si>
  <si>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</si>
  <si>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</si>
  <si>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</si>
  <si>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</si>
  <si>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</si>
  <si>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</si>
  <si>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</si>
  <si>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</si>
  <si>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</si>
  <si>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</si>
  <si>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</si>
  <si>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</si>
  <si>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</si>
  <si>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</si>
  <si>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</si>
  <si>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</si>
  <si>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</si>
  <si>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</si>
  <si>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</si>
  <si>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</si>
  <si>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</si>
  <si>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</si>
  <si>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</si>
  <si>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</si>
  <si>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</si>
  <si>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</si>
  <si>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</si>
  <si>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</si>
  <si>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</si>
  <si>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</si>
  <si>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</si>
  <si>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</si>
  <si>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</si>
  <si>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</si>
  <si>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</si>
  <si>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</si>
  <si>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</si>
  <si>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</si>
  <si>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</si>
  <si>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</si>
  <si>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</si>
  <si>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</si>
  <si>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</si>
  <si>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</si>
  <si>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</si>
  <si>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</si>
  <si>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</si>
  <si>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</si>
  <si>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</si>
  <si>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</si>
  <si>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</si>
  <si>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</si>
  <si>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</si>
  <si>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</si>
  <si>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</si>
  <si>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</si>
  <si>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</si>
  <si>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</si>
  <si>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</si>
  <si>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</si>
  <si>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</si>
  <si>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</si>
  <si>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</si>
  <si>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</si>
  <si>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</si>
  <si>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</si>
  <si>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</si>
  <si>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</si>
  <si>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</si>
  <si>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</si>
  <si>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</si>
  <si>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</si>
  <si>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</si>
  <si>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</si>
  <si>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</si>
  <si>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</si>
  <si>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</si>
  <si>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</si>
  <si>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</si>
  <si>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</si>
  <si>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</si>
  <si>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</si>
  <si>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</si>
  <si>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</si>
  <si>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</si>
  <si>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</si>
  <si>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</si>
  <si>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</si>
  <si>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</si>
  <si>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</si>
  <si>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</si>
  <si>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</si>
  <si>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</si>
  <si>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</si>
  <si>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</si>
  <si>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</si>
  <si>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</si>
  <si>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</si>
  <si>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</si>
  <si>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</si>
  <si>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</si>
  <si>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</si>
  <si>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</si>
  <si>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</si>
  <si>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</si>
  <si>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</si>
  <si>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</si>
  <si>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</si>
  <si>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</si>
  <si>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</si>
  <si>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</si>
  <si>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</si>
  <si>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</si>
  <si>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</si>
  <si>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</si>
  <si>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</si>
  <si>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</si>
  <si>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</si>
  <si>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</si>
  <si>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</si>
  <si>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</si>
  <si>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</si>
  <si>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</si>
  <si>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</si>
  <si>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</si>
  <si>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</si>
  <si>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</si>
  <si>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</si>
  <si>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</si>
  <si>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</si>
  <si>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</si>
  <si>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</si>
  <si>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</si>
  <si>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</si>
  <si>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</si>
  <si>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</si>
  <si>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</si>
  <si>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</si>
  <si>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</si>
  <si>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</si>
  <si>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</si>
  <si>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</si>
  <si>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</si>
  <si>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</si>
  <si>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</si>
  <si>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</si>
  <si>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</si>
  <si>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</si>
  <si>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</si>
  <si>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</si>
  <si>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</si>
  <si>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</si>
  <si>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</si>
  <si>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</si>
  <si>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</si>
  <si>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</si>
  <si>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</si>
  <si>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</si>
  <si>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</si>
  <si>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</si>
  <si>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</si>
  <si>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2021-13-10000227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</si>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</sst>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6" zoomScaleNormal="100" zoomScaleSheetLayoutView="40" zoomScalePageLayoutView="40" workbookViewId="0">
      <selection activeCell="K114" sqref="K114:K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2682</v>
      </c>
      <c r="D15" s="35"/>
      <c r="E15" s="35"/>
      <c r="F15" s="5"/>
      <c r="G15" s="32" t="s">
        <v>1168</v>
      </c>
      <c r="H15" s="103" t="s">
        <v>208</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184"/>
      <c r="I20" s="147" t="s">
        <v>208</v>
      </c>
      <c r="J20" s="148" t="s">
        <v>210</v>
      </c>
      <c r="K20" s="149">
        <v>2311798489</v>
      </c>
      <c r="L20" s="150">
        <v>44187</v>
      </c>
      <c r="M20" s="150">
        <v>44561</v>
      </c>
      <c r="N20" s="133">
        <f>+(M20-L20)/30</f>
        <v>12.466666666666667</v>
      </c>
      <c r="O20" s="136"/>
      <c r="U20" s="132"/>
      <c r="V20" s="105">
        <f ca="1">NOW()</f>
        <v>44187.578831828701</v>
      </c>
      <c r="W20" s="105">
        <f ca="1">NOW()</f>
        <v>44187.578831828701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PIEDRALIPE CORPOPIEDRALIPE</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2684</v>
      </c>
      <c r="E48" s="143">
        <v>43922</v>
      </c>
      <c r="F48" s="143">
        <v>44165</v>
      </c>
      <c r="G48" s="158">
        <f>IF(AND(E48&lt;&gt;"",F48&lt;&gt;""),((F48-E48)/30),"")</f>
        <v>8.1</v>
      </c>
      <c r="H48" s="114" t="s">
        <v>2685</v>
      </c>
      <c r="I48" s="113" t="s">
        <v>208</v>
      </c>
      <c r="J48" s="113" t="s">
        <v>210</v>
      </c>
      <c r="K48" s="122">
        <v>1959078775</v>
      </c>
      <c r="L48" s="115" t="s">
        <v>1148</v>
      </c>
      <c r="M48" s="117">
        <v>1</v>
      </c>
      <c r="N48" s="115" t="s">
        <v>2634</v>
      </c>
      <c r="O48" s="115" t="s">
        <v>1148</v>
      </c>
      <c r="P48" s="78"/>
    </row>
    <row r="49" spans="1:16" s="6" customFormat="1" ht="24.75" customHeight="1" x14ac:dyDescent="0.25">
      <c r="A49" s="141">
        <v>2</v>
      </c>
      <c r="B49" s="111"/>
      <c r="C49" s="112"/>
      <c r="D49" s="110"/>
      <c r="E49" s="143"/>
      <c r="F49" s="143"/>
      <c r="G49" s="158" t="str">
        <f t="shared" ref="G49:G50" si="2">IF(AND(E49&lt;&gt;"",F49&lt;&gt;""),((F49-E49)/30),"")</f>
        <v/>
      </c>
      <c r="H49" s="114"/>
      <c r="I49" s="113"/>
      <c r="J49" s="113"/>
      <c r="K49" s="116"/>
      <c r="L49" s="115"/>
      <c r="M49" s="117"/>
      <c r="N49" s="115"/>
      <c r="O49" s="115"/>
      <c r="P49" s="78"/>
    </row>
    <row r="50" spans="1:16" s="6" customFormat="1" ht="24.75" customHeight="1" x14ac:dyDescent="0.25">
      <c r="A50" s="141">
        <v>3</v>
      </c>
      <c r="B50" s="111"/>
      <c r="C50" s="112"/>
      <c r="D50" s="110"/>
      <c r="E50" s="143"/>
      <c r="F50" s="143"/>
      <c r="G50" s="158" t="str">
        <f t="shared" si="2"/>
        <v/>
      </c>
      <c r="H50" s="119"/>
      <c r="I50" s="113"/>
      <c r="J50" s="113"/>
      <c r="K50" s="116"/>
      <c r="L50" s="115"/>
      <c r="M50" s="117"/>
      <c r="N50" s="115"/>
      <c r="O50" s="115"/>
      <c r="P50" s="78"/>
    </row>
    <row r="51" spans="1:16" s="6" customFormat="1" ht="24.75" customHeight="1" outlineLevel="1" x14ac:dyDescent="0.25">
      <c r="A51" s="141">
        <v>4</v>
      </c>
      <c r="B51" s="111"/>
      <c r="C51" s="112"/>
      <c r="D51" s="110"/>
      <c r="E51" s="143"/>
      <c r="F51" s="143"/>
      <c r="G51" s="158" t="str">
        <f t="shared" ref="G51:G107" si="3">IF(AND(E51&lt;&gt;"",F51&lt;&gt;""),((F51-E51)/30),"")</f>
        <v/>
      </c>
      <c r="H51" s="114"/>
      <c r="I51" s="113"/>
      <c r="J51" s="113"/>
      <c r="K51" s="116"/>
      <c r="L51" s="115"/>
      <c r="M51" s="117"/>
      <c r="N51" s="115"/>
      <c r="O51" s="115"/>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249" t="s">
        <v>2686</v>
      </c>
      <c r="E114" s="250">
        <v>44172</v>
      </c>
      <c r="F114" s="250">
        <v>44773</v>
      </c>
      <c r="G114" s="158">
        <f>IF(AND(E114&lt;&gt;"",F114&lt;&gt;""),((F114-E114)/30),"")</f>
        <v>20.033333333333335</v>
      </c>
      <c r="H114" s="252" t="s">
        <v>2687</v>
      </c>
      <c r="I114" s="120" t="s">
        <v>208</v>
      </c>
      <c r="J114" s="120" t="s">
        <v>210</v>
      </c>
      <c r="K114" s="253">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2689</v>
      </c>
      <c r="E115" s="143">
        <v>44172</v>
      </c>
      <c r="F115" s="143">
        <v>44773</v>
      </c>
      <c r="G115" s="158">
        <f t="shared" ref="G115:G116" si="5">IF(AND(E115&lt;&gt;"",F115&lt;&gt;""),((F115-E115)/30),"")</f>
        <v>20.033333333333335</v>
      </c>
      <c r="H115" s="64" t="s">
        <v>2688</v>
      </c>
      <c r="I115" s="63" t="s">
        <v>208</v>
      </c>
      <c r="J115" s="63" t="s">
        <v>222</v>
      </c>
      <c r="K115" s="253">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251" t="s">
        <v>2690</v>
      </c>
      <c r="E116" s="143">
        <v>43885</v>
      </c>
      <c r="F116" s="143">
        <v>44196</v>
      </c>
      <c r="G116" s="158">
        <f t="shared" si="5"/>
        <v>10.366666666666667</v>
      </c>
      <c r="H116" s="252" t="s">
        <v>2691</v>
      </c>
      <c r="I116" s="63" t="s">
        <v>711</v>
      </c>
      <c r="J116" s="63" t="s">
        <v>717</v>
      </c>
      <c r="K116" s="253">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251" t="s">
        <v>2692</v>
      </c>
      <c r="E117" s="143">
        <v>43892</v>
      </c>
      <c r="F117" s="143">
        <v>44196</v>
      </c>
      <c r="G117" s="158">
        <f t="shared" ref="G117:G159" si="6">IF(AND(E117&lt;&gt;"",F117&lt;&gt;""),((F117-E117)/30),"")</f>
        <v>10.133333333333333</v>
      </c>
      <c r="H117" s="252" t="s">
        <v>2693</v>
      </c>
      <c r="I117" s="63" t="s">
        <v>208</v>
      </c>
      <c r="J117" s="63" t="s">
        <v>241</v>
      </c>
      <c r="K117" s="253">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251" t="s">
        <v>2694</v>
      </c>
      <c r="E118" s="143">
        <v>44046</v>
      </c>
      <c r="F118" s="143">
        <v>44196</v>
      </c>
      <c r="G118" s="158">
        <f t="shared" si="6"/>
        <v>5</v>
      </c>
      <c r="H118" s="252" t="s">
        <v>2695</v>
      </c>
      <c r="I118" s="63" t="s">
        <v>453</v>
      </c>
      <c r="J118" s="63" t="s">
        <v>975</v>
      </c>
      <c r="K118" s="253">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1E-3</v>
      </c>
      <c r="G179" s="163">
        <f>IF(F179&gt;0,SUM(E179+F179),"")</f>
        <v>2.1000000000000001E-2</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48547768.269000001</v>
      </c>
      <c r="F185" s="92"/>
      <c r="G185" s="93"/>
      <c r="H185" s="88"/>
      <c r="I185" s="90" t="s">
        <v>2627</v>
      </c>
      <c r="J185" s="164">
        <f>+SUM(M179:M183)</f>
        <v>0.02</v>
      </c>
      <c r="K185" s="200" t="s">
        <v>2628</v>
      </c>
      <c r="L185" s="200"/>
      <c r="M185" s="94">
        <f>+J185*(SUM(K20:K35))</f>
        <v>46235969.780000001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2020-12-22T19:21:39Z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