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
    </mc:Choice>
  </mc:AlternateContent>
  <xr:revisionPtr revIDLastSave="0" documentId="13_ncr:1_{1314C175-C4E0-4F6C-B423-590AF4B62C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90" yWindow="255" windowWidth="28740" windowHeight="14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<sst xmlns="http://schemas.openxmlformats.org/spreadsheetml/2006/main" count="3276" uniqueCount="2719">
  <si>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</si>
  <si>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</si>
  <si>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</si>
  <si>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</si>
  <si>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</si>
  <si>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</si>
  <si>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</si>
  <si>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</si>
  <si>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</si>
  <si>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</si>
  <si>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</si>
  <si>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</si>
  <si>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</si>
  <si>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</si>
  <si>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</si>
  <si>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</si>
  <si>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</si>
  <si>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</si>
  <si>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</si>
  <si>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</si>
  <si>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</si>
  <si>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</si>
  <si>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</si>
  <si>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</si>
  <si>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</si>
  <si>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</si>
  <si>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</si>
  <si>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</si>
  <si>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</si>
  <si>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</si>
  <si>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</si>
  <si>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</si>
  <si>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</si>
  <si>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</si>
  <si>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</si>
  <si>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</si>
  <si>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</si>
  <si>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</si>
  <si>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</si>
  <si>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</si>
  <si>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</si>
  <si>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</si>
  <si>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</si>
  <si>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</si>
  <si>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</si>
  <si>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</si>
  <si>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</si>
  <si>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</si>
  <si>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</si>
  <si>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</si>
  <si>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</si>
  <si>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</si>
  <si>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</si>
  <si>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</si>
  <si>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</si>
  <si>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</si>
  <si>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</si>
  <si>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</si>
  <si>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</si>
  <si>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</si>
  <si>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</si>
  <si>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</si>
  <si>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</si>
  <si>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</si>
  <si>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</si>
  <si>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</si>
  <si>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</si>
  <si>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</si>
  <si>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</si>
  <si>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</si>
  <si>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</si>
  <si>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</si>
  <si>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</si>
  <si>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</si>
  <si>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</si>
  <si>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</si>
  <si>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</si>
  <si>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</si>
  <si>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</si>
  <si>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</si>
  <si>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</si>
  <si>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</si>
  <si>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</si>
  <si>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</si>
  <si>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</si>
  <si>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</si>
  <si>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</si>
  <si>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</si>
  <si>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</si>
  <si>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</si>
  <si>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</si>
  <si>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</si>
  <si>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</si>
  <si>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</si>
  <si>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</si>
  <si>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</si>
  <si>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</si>
  <si>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</si>
  <si>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</si>
  <si>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</si>
  <si>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</si>
  <si>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</si>
  <si>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</si>
  <si>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</si>
  <si>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</si>
  <si>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</si>
  <si>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</si>
  <si>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</si>
  <si>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</si>
  <si>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</si>
  <si>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</si>
  <si>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</si>
  <si>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</si>
  <si>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</si>
  <si>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</si>
  <si>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</si>
  <si>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</si>
  <si>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</si>
  <si>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</si>
  <si>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</si>
  <si>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</si>
  <si>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</si>
  <si>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</si>
  <si>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</si>
  <si>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</si>
  <si>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</si>
  <si>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</si>
  <si>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</si>
  <si>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</si>
  <si>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</si>
  <si>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</si>
  <si>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</si>
  <si>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</si>
  <si>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</si>
  <si>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</si>
  <si>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</si>
  <si>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</si>
  <si>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</si>
  <si>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</si>
  <si>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</si>
  <si>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</si>
  <si>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</si>
  <si>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</si>
  <si>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</si>
  <si>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</si>
  <si>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</si>
  <si>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</si>
  <si>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</si>
  <si>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</si>
  <si>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</si>
  <si>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</si>
  <si>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</si>
  <si>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</si>
  <si>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</si>
  <si>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</si>
  <si>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</si>
  <si>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</si>
  <si>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</si>
  <si>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</si>
  <si>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</si>
  <si>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</si>
  <si>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</si>
  <si>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</si>
  <si>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</si>
  <si>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</si>
  <si>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</si>
  <si>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</si>
  <si>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</si>
  <si>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</si>
  <si>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</si>
  <si>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</si>
  <si>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</si>
  <si>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</si>
  <si>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</si>
  <si>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</si>
  <si>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</si>
  <si>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</si>
  <si>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</si>
  <si>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</si>
  <si>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</si>
  <si>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</si>
  <si>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</si>
  <si>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</si>
  <si>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</si>
  <si>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</si>
  <si>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</si>
  <si>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</si>
  <si>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</si>
  <si>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</si>
  <si>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</si>
  <si>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</si>
  <si>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</si>
  <si>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</si>
  <si>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</si>
  <si>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</si>
  <si>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</si>
  <si>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</si>
  <si>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</si>
  <si>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</si>
  <si>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</si>
  <si>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</si>
  <si>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</si>
  <si>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</si>
  <si>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</si>
  <si>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</si>
  <si>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</si>
  <si>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</si>
  <si>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</si>
  <si>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</si>
  <si>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</si>
  <si>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</si>
  <si>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</si>
  <si>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</si>
  <si>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</si>
  <si>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</si>
  <si>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</si>
  <si>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</si>
  <si>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</si>
  <si>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</si>
  <si>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</si>
  <si>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</si>
  <si>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</si>
  <si>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</si>
  <si>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</si>
  <si>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</si>
  <si>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</si>
  <si>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</si>
  <si>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</si>
  <si>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</si>
  <si>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</si>
  <si>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</si>
  <si>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</si>
  <si>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</si>
  <si>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</si>
  <si>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</si>
  <si>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</si>
  <si>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</si>
  <si>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</si>
  <si>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</si>
  <si>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</si>
  <si>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</si>
  <si>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</si>
  <si>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</si>
  <si>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</si>
  <si>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</si>
  <si>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</si>
  <si>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</si>
  <si>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</si>
  <si>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</si>
  <si>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</si>
  <si>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</si>
  <si>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</si>
  <si>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</si>
  <si>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</si>
  <si>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</si>
  <si>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</si>
  <si>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</si>
  <si>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</si>
  <si>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</si>
  <si>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</si>
  <si>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</si>
  <si>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</si>
  <si>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</si>
  <si>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</si>
  <si>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</si>
  <si>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</si>
  <si>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</si>
  <si>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</si>
  <si>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</si>
  <si>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</si>
  <si>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</si>
  <si>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</si>
  <si>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</si>
  <si>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</si>
  <si>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</si>
  <si>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</si>
  <si>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</si>
  <si>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</si>
  <si>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</si>
  <si>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</si>
  <si>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</si>
  <si>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</si>
  <si>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</si>
  <si>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</si>
  <si>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</si>
  <si>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</si>
  <si>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</si>
  <si>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</si>
  <si>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</si>
  <si>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</si>
  <si>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</si>
  <si>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</si>
  <si>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</si>
  <si>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</si>
  <si>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</si>
  <si>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</si>
  <si>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</si>
  <si>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</si>
  <si>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</si>
  <si>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</si>
  <si>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</si>
  <si>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</si>
  <si>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</si>
  <si>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</si>
  <si>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</si>
  <si>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</si>
  <si>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</si>
  <si>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</si>
  <si>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</si>
  <si>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</si>
  <si>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</si>
  <si>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</si>
  <si>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</si>
  <si>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</si>
  <si>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</si>
  <si>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</si>
  <si>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</si>
  <si>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</si>
  <si>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</si>
  <si>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</si>
  <si>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</si>
  <si>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</si>
  <si>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</si>
  <si>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</si>
  <si>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</si>
  <si>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</si>
  <si>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</si>
  <si>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</si>
  <si>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</si>
  <si>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</si>
  <si>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</si>
  <si>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</si>
  <si>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</si>
  <si>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</si>
  <si>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</si>
  <si>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</si>
  <si>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</si>
  <si>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</si>
  <si>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</si>
  <si>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</si>
  <si>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</si>
  <si>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</si>
  <si>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</si>
  <si>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</si>
  <si>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</si>
  <si>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</si>
  <si>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</si>
  <si>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</si>
  <si>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</si>
  <si>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</si>
  <si>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</si>
  <si>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</si>
  <si>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</si>
  <si>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</si>
  <si>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</si>
  <si>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</si>
  <si>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</si>
  <si>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</si>
  <si>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</si>
  <si>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</si>
  <si>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</si>
  <si>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</si>
  <si>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</si>
  <si>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</si>
  <si>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</si>
  <si>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</si>
  <si>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</si>
  <si>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</si>
  <si>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</si>
  <si>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</si>
  <si>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</si>
  <si>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</si>
  <si>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</si>
  <si>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</si>
  <si>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</si>
  <si>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</si>
  <si>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</si>
  <si>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</si>
  <si>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</si>
  <si>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</si>
  <si>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</si>
  <si>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</si>
  <si>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</si>
  <si>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</si>
  <si>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</si>
  <si>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</si>
  <si>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</si>
  <si>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</si>
  <si>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</si>
  <si>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</si>
  <si>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</si>
  <si>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</si>
  <si>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</si>
  <si>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</si>
  <si>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</si>
  <si>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</si>
  <si>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</si>
  <si>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</si>
  <si>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</si>
  <si>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</si>
  <si>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</si>
  <si>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</si>
  <si>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</si>
  <si>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</si>
  <si>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</si>
  <si>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</si>
  <si>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</si>
  <si>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</si>
  <si>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</si>
  <si>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</si>
  <si>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</si>
  <si>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</si>
  <si>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</si>
  <si>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</si>
  <si>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</si>
  <si>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</si>
  <si>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</si>
  <si>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</si>
  <si>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</si>
  <si>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</si>
  <si>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</si>
  <si>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</si>
  <si>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</si>
  <si>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</si>
  <si>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</si>
  <si>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</si>
  <si>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</si>
  <si>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</si>
  <si>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</si>
  <si>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</si>
  <si>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</si>
  <si>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</si>
  <si>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</si>
  <si>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</si>
  <si>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</si>
  <si>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</si>
  <si>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</si>
  <si>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</si>
  <si>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</si>
  <si>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</si>
  <si>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</si>
  <si>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</si>
  <si>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</si>
  <si>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</si>
  <si>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</si>
  <si>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</si>
  <si>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</si>
  <si>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</si>
  <si>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</si>
  <si>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</si>
  <si>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</si>
  <si>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</si>
  <si>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</si>
  <si>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</si>
  <si>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</si>
  <si>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</si>
  <si>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</si>
  <si>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</si>
  <si>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</si>
  <si>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</si>
  <si>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</si>
  <si>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</si>
  <si>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</si>
  <si>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</si>
  <si>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</si>
  <si>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</si>
  <si>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</si>
  <si>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</si>
  <si>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</si>
  <si>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</si>
  <si>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</si>
  <si>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</si>
  <si>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</si>
  <si>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</si>
  <si>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</si>
  <si>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</si>
  <si>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</si>
  <si>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</si>
  <si>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</si>
  <si>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</si>
  <si>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</si>
  <si>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</si>
  <si>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</si>
  <si>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</si>
  <si>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</si>
  <si>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</si>
  <si>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</si>
  <si>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</si>
  <si>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</si>
  <si>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</si>
  <si>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</si>
  <si>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</si>
  <si>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</si>
  <si>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</si>
  <si>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</si>
  <si>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</si>
  <si>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</si>
  <si>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</si>
  <si>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</si>
  <si>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</si>
  <si>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</si>
  <si>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</si>
  <si>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</si>
  <si>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</si>
  <si>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</si>
  <si>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</si>
  <si>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</si>
  <si>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</si>
  <si>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</si>
  <si>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</si>
  <si>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</si>
  <si>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</si>
  <si>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</si>
  <si>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</si>
  <si>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</si>
  <si>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</si>
  <si>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</si>
  <si>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</si>
  <si>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</si>
  <si>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</si>
  <si>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</si>
  <si>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</si>
  <si>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</si>
  <si>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</si>
  <si>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</si>
  <si>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</si>
  <si>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</si>
  <si>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</si>
  <si>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</si>
  <si>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</si>
  <si>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</si>
  <si>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</si>
  <si>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</si>
  <si>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</si>
  <si>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</si>
  <si>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</si>
  <si>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</si>
  <si>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</si>
  <si>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</si>
  <si>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</si>
  <si>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</si>
  <si>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</si>
  <si>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</si>
  <si>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</si>
  <si>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</si>
  <si>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</si>
  <si>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</si>
  <si>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</si>
  <si>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</si>
  <si>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</si>
  <si>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</si>
  <si>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</si>
  <si>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</si>
  <si>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</si>
  <si>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</si>
  <si>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</si>
  <si>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</si>
  <si>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</si>
  <si>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</si>
  <si>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</si>
  <si>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</si>
  <si>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</si>
  <si>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</si>
  <si>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</si>
  <si>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</si>
  <si>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</si>
  <si>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</si>
  <si>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</si>
  <si>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</si>
  <si>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</si>
  <si>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</si>
  <si>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</si>
  <si>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</si>
  <si>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</si>
  <si>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</si>
  <si>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</si>
  <si>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</si>
  <si>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</si>
  <si>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</si>
  <si>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</si>
  <si>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</si>
  <si>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</si>
  <si>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</si>
  <si>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</si>
  <si>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</si>
  <si>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</si>
  <si>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</si>
  <si>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</si>
  <si>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</si>
  <si>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</si>
  <si>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</si>
  <si>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</si>
  <si>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</si>
  <si>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</si>
  <si>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</si>
  <si>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</si>
  <si>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</si>
  <si>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</si>
  <si>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</si>
  <si>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</si>
  <si>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</si>
  <si>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</si>
  <si>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</si>
  <si>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</si>
  <si>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</si>
  <si>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</si>
  <si>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</si>
  <si>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</si>
  <si>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</si>
  <si>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</si>
  <si>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</si>
  <si>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</si>
  <si>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</si>
  <si>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</si>
  <si>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</si>
  <si>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</si>
  <si>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</si>
  <si>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</si>
  <si>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</si>
  <si>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</si>
  <si>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</si>
  <si>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</si>
  <si>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</si>
  <si>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</si>
  <si>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</si>
  <si>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</si>
  <si>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</si>
  <si>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</si>
  <si>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</si>
  <si>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</si>
  <si>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</si>
  <si>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</si>
  <si>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</si>
  <si>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</si>
  <si>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</si>
  <si>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</si>
  <si>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</si>
  <si>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</si>
  <si>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</si>
  <si>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</si>
  <si>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</si>
  <si>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</si>
  <si>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</si>
  <si>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</si>
  <si>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</si>
  <si>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</si>
  <si>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</si>
  <si>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</si>
  <si>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</si>
  <si>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</si>
  <si>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</si>
  <si>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</si>
  <si>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</si>
  <si>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</si>
  <si>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</si>
  <si>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</si>
  <si>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</si>
  <si>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</si>
  <si>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</si>
  <si>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</si>
  <si>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</si>
  <si>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</si>
  <si>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</si>
  <si>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</si>
  <si>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</si>
  <si>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</si>
  <si>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</si>
  <si>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</si>
  <si>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</si>
  <si>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</si>
  <si>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</si>
  <si>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</si>
  <si>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</si>
  <si>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</si>
  <si>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</si>
  <si>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</si>
  <si>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</si>
  <si>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</si>
  <si>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</si>
  <si>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</si>
  <si>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</si>
  <si>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</si>
  <si>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</si>
  <si>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</si>
  <si>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</si>
  <si>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</si>
  <si>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</si>
  <si>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</si>
  <si>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</si>
  <si>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</si>
  <si>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</si>
  <si>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</si>
  <si>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</si>
  <si>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</si>
  <si>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</si>
  <si>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</si>
  <si>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</si>
  <si>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</si>
  <si>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</si>
  <si>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</si>
  <si>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</si>
  <si>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</si>
  <si>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</si>
  <si>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</si>
  <si>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</si>
  <si>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</si>
  <si>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</si>
  <si>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</si>
  <si>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</si>
  <si>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</si>
  <si>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</si>
  <si>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</si>
  <si>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</si>
  <si>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</si>
  <si>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</si>
  <si>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</si>
  <si>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</si>
  <si>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</si>
  <si>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</si>
  <si>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</si>
  <si>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</si>
  <si>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</si>
  <si>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</si>
  <si>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</si>
  <si>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</si>
  <si>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</si>
  <si>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</si>
  <si>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</si>
  <si>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</si>
  <si>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</si>
  <si>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</si>
  <si>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</si>
  <si>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</si>
  <si>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</si>
  <si>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</si>
  <si>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</si>
  <si>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</si>
  <si>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</si>
  <si>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</si>
  <si>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</si>
  <si>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</si>
  <si>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</si>
  <si>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</si>
  <si>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</si>
  <si>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</si>
  <si>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</si>
  <si>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</si>
  <si>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</si>
  <si>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</si>
  <si>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</si>
  <si>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</si>
  <si>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</si>
  <si>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</si>
  <si>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</si>
  <si>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</si>
  <si>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</si>
  <si>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</si>
  <si>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</si>
  <si>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</si>
  <si>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</si>
  <si>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</si>
  <si>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</si>
  <si>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</si>
  <si>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</si>
  <si>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</si>
  <si>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</si>
  <si>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</si>
  <si>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</si>
  <si>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</si>
  <si>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</si>
  <si>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</si>
  <si>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</si>
  <si>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</si>
  <si>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</si>
  <si>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</si>
  <si>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</si>
  <si>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</si>
  <si>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</si>
  <si>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</si>
  <si>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</si>
  <si>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</si>
  <si>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</si>
  <si>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</si>
  <si>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</si>
  <si>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</si>
  <si>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</si>
  <si>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</si>
  <si>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</si>
  <si>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</si>
  <si>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</si>
  <si>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</si>
  <si>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</si>
  <si>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</si>
  <si>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</si>
  <si>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</si>
  <si>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</si>
  <si>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</si>
  <si>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</si>
  <si>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</si>
  <si>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</si>
  <si>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</si>
  <si>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</si>
  <si>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</si>
  <si>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</si>
  <si>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</si>
  <si>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</si>
  <si>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</si>
  <si>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</si>
  <si>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</si>
  <si>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</si>
  <si>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</si>
  <si>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</si>
  <si>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</si>
  <si>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</si>
  <si>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</si>
  <si>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</si>
  <si>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</si>
  <si>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</si>
  <si>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</si>
  <si>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</si>
  <si>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</si>
  <si>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</si>
  <si>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</si>
  <si>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</si>
  <si>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</si>
  <si>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</si>
  <si>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</si>
  <si>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</si>
  <si>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</si>
  <si>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</si>
  <si>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</si>
  <si>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</si>
  <si>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</si>
  <si>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</si>
  <si>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</si>
  <si>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</si>
  <si>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</si>
  <si>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</si>
  <si>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</si>
  <si>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</si>
  <si>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</si>
  <si>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</si>
  <si>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</si>
  <si>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</si>
  <si>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</si>
  <si>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</si>
  <si>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</si>
  <si>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</si>
  <si>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</si>
  <si>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</si>
  <si>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</si>
  <si>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</si>
  <si>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</si>
  <si>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</si>
  <si>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</si>
  <si>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</si>
  <si>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</si>
  <si>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</si>
  <si>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</si>
  <si>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</si>
  <si>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</si>
  <si>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</si>
  <si>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</si>
  <si>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</si>
  <si>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</si>
  <si>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</si>
  <si>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</si>
  <si>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</si>
  <si>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</si>
  <si>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</si>
  <si>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</si>
  <si>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</si>
  <si>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</si>
  <si>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</si>
  <si>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</si>
  <si>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</si>
  <si>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</si>
  <si>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</si>
  <si>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</si>
  <si>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</si>
  <si>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</si>
  <si>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</si>
  <si>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</si>
  <si>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</si>
  <si>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</si>
  <si>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</si>
  <si>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</si>
  <si>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</si>
  <si>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</si>
  <si>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</si>
  <si>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</si>
  <si>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</si>
  <si>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</si>
  <si>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</si>
  <si>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</si>
  <si>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</si>
  <si>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</si>
  <si>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</si>
  <si>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</si>
  <si>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</si>
  <si>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</si>
  <si>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</si>
  <si>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</si>
  <si>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</si>
  <si>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</si>
  <si>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</si>
  <si>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</si>
  <si>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</si>
  <si>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</si>
  <si>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</si>
  <si>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</si>
  <si>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</si>
  <si>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</si>
  <si>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</si>
  <si>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</si>
  <si>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</si>
  <si>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</si>
  <si>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</si>
  <si>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</si>
  <si>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</si>
  <si>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</si>
  <si>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</si>
  <si>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</si>
  <si>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</si>
  <si>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</si>
  <si>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</si>
  <si>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</si>
  <si>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</si>
  <si>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</si>
  <si>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</si>
  <si>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</si>
  <si>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</si>
  <si>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</si>
  <si>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</si>
  <si>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</si>
  <si>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</si>
  <si>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</si>
  <si>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</si>
  <si>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</si>
  <si>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</si>
  <si>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</si>
  <si>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</si>
  <si>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</si>
  <si>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</si>
  <si>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</si>
  <si>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</si>
  <si>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</si>
  <si>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</si>
  <si>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</si>
  <si>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</si>
  <si>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</si>
  <si>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</si>
  <si>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</si>
  <si>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</si>
  <si>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</si>
  <si>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</si>
  <si>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</si>
  <si>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</si>
  <si>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</si>
  <si>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</si>
  <si>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</si>
  <si>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</si>
  <si>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</si>
  <si>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</si>
  <si>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</si>
  <si>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</si>
  <si>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</si>
  <si>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</si>
  <si>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</si>
  <si>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</si>
  <si>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</si>
  <si>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</si>
  <si>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</si>
  <si>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</si>
  <si>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</si>
  <si>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</si>
  <si>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</si>
  <si>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</si>
  <si>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</si>
  <si>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</si>
  <si>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</si>
  <si>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</si>
  <si>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</si>
  <si>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</si>
  <si>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</si>
  <si>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</si>
  <si>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</si>
  <si>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</si>
  <si>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</si>
  <si>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</si>
  <si>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</si>
  <si>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</si>
  <si>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</si>
  <si>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</si>
  <si>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</si>
  <si>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</si>
  <si>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</si>
  <si>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</si>
  <si>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</si>
  <si>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</si>
  <si>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</si>
  <si>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</si>
  <si>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</si>
  <si>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</si>
  <si>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</si>
  <si>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</si>
  <si>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</si>
  <si>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</si>
  <si>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</si>
  <si>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</si>
  <si>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</si>
  <si>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</si>
  <si>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</si>
  <si>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</si>
  <si>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</si>
  <si>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</si>
  <si>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</si>
  <si>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</si>
  <si>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</si>
  <si>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</si>
  <si>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</si>
  <si>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</si>
  <si>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</si>
  <si>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</si>
  <si>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</si>
  <si>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</si>
  <si>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</si>
  <si>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</si>
  <si>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</si>
  <si>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</si>
  <si>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</si>
  <si>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</si>
  <si>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</si>
  <si>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</si>
  <si>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</si>
  <si>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</si>
  <si>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</si>
  <si>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</si>
  <si>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</si>
  <si>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</si>
  <si>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</si>
  <si>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</si>
  <si>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</si>
  <si>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</si>
  <si>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</si>
  <si>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</si>
  <si>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</si>
  <si>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</si>
  <si>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</si>
  <si>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</si>
  <si>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</si>
  <si>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</si>
  <si>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</si>
  <si>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</si>
  <si>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</si>
  <si>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</si>
  <si>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</si>
  <si>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</si>
  <si>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</si>
  <si>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</si>
  <si>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</si>
  <si>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</si>
  <si>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</si>
  <si>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</si>
  <si>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</si>
  <si>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</si>
  <si>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</si>
  <si>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</si>
  <si>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</si>
  <si>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</si>
  <si>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</si>
  <si>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</si>
  <si>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</si>
  <si>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</si>
  <si>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</si>
  <si>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</si>
  <si>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</si>
  <si>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</si>
  <si>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</si>
  <si>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</si>
  <si>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</si>
  <si>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</si>
  <si>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</si>
  <si>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</si>
  <si>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</si>
  <si>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</si>
  <si>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</si>
  <si>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</si>
  <si>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</si>
  <si>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</si>
  <si>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</si>
  <si>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</si>
  <si>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</si>
  <si>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</si>
  <si>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</si>
  <si>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</si>
  <si>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</si>
  <si>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</si>
  <si>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</si>
  <si>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</si>
  <si>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</si>
  <si>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</si>
  <si>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</si>
  <si>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</si>
  <si>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</si>
  <si>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</si>
  <si>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</si>
  <si>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</si>
  <si>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</si>
  <si>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</si>
  <si>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</si>
  <si>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</si>
  <si>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</si>
  <si>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</si>
  <si>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</si>
  <si>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</si>
  <si>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</si>
  <si>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</si>
  <si>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</si>
  <si>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</si>
  <si>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</si>
  <si>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</si>
  <si>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</si>
  <si>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</si>
  <si>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</si>
  <si>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</si>
  <si>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</si>
  <si>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</si>
  <si>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</si>
  <si>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</si>
  <si>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</si>
  <si>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</si>
  <si>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</si>
  <si>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</si>
  <si>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</si>
  <si>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</si>
  <si>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</si>
  <si>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</si>
  <si>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</si>
  <si>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</si>
  <si>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</si>
  <si>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</si>
  <si>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</si>
  <si>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</si>
  <si>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</si>
  <si>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</si>
  <si>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</si>
  <si>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</si>
  <si>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</si>
  <si>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</si>
  <si>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</si>
  <si>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</si>
  <si>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</si>
  <si>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</si>
  <si>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</si>
  <si>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</si>
  <si>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</si>
  <si>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</si>
  <si>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</si>
  <si>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</si>
  <si>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</si>
  <si>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</si>
  <si>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</si>
  <si>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</si>
  <si>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</si>
  <si>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</si>
  <si>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</si>
  <si>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</si>
  <si>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</si>
  <si>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</si>
  <si>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</si>
  <si>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</si>
  <si>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</si>
  <si>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</si>
  <si>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</si>
  <si>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</si>
  <si>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</si>
  <si>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</si>
  <si>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</si>
  <si>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</si>
  <si>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</si>
  <si>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</si>
  <si>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</si>
  <si>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</si>
  <si>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</si>
  <si>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</si>
  <si>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</si>
  <si>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</si>
  <si>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</si>
  <si>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</si>
  <si>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</si>
  <si>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</si>
  <si>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</si>
  <si>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</si>
  <si>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</si>
  <si>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</si>
  <si>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</si>
  <si>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</si>
  <si>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</si>
  <si>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</si>
  <si>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</si>
  <si>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</si>
  <si>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</si>
  <si>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</si>
  <si>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</si>
  <si>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</si>
  <si>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</si>
  <si>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</si>
  <si>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</si>
  <si>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</si>
  <si>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</si>
  <si>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</si>
  <si>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</si>
  <si>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</si>
  <si>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</si>
  <si>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</si>
  <si>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</si>
  <si>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</si>
  <si>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</si>
  <si>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</si>
  <si>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</si>
  <si>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</si>
  <si>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</si>
  <si>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</si>
  <si>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</si>
  <si>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</si>
  <si>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</si>
  <si>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</si>
  <si>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</si>
  <si>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</si>
  <si>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</si>
  <si>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</si>
  <si>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</si>
  <si>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</si>
  <si>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</si>
  <si>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</si>
  <si>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</si>
  <si>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</si>
  <si>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</si>
  <si>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</si>
  <si>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</si>
  <si>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</si>
  <si>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</si>
  <si>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</si>
  <si>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</si>
  <si>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</si>
  <si>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</si>
  <si>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</si>
  <si>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</si>
  <si>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</si>
  <si>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</si>
  <si>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</si>
  <si>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</si>
  <si>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</si>
  <si>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</si>
  <si>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</si>
  <si>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</si>
  <si>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</si>
  <si>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</si>
  <si>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</si>
  <si>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</si>
  <si>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</si>
  <si>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</si>
  <si>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</si>
  <si>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</si>
  <si>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</si>
  <si>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</si>
  <si>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</si>
  <si>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</si>
  <si>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</si>
  <si>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</si>
  <si>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</si>
  <si>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</si>
  <si>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</si>
  <si>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</si>
  <si>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</si>
  <si>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</si>
  <si>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</si>
  <si>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</si>
  <si>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</si>
  <si>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</si>
  <si>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</si>
  <si>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</si>
  <si>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</si>
  <si>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</si>
  <si>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</si>
  <si>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</si>
  <si>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</si>
  <si>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</si>
  <si>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</si>
  <si>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</si>
  <si>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</si>
  <si>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</si>
  <si>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</si>
  <si>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</si>
  <si>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</si>
  <si>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</si>
  <si>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</si>
  <si>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</si>
  <si>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</si>
  <si>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</si>
  <si>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</si>
  <si>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</si>
  <si>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</si>
  <si>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</si>
  <si>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</si>
  <si>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</si>
  <si>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</si>
  <si>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</si>
  <si>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</si>
  <si>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</si>
  <si>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</si>
  <si>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</si>
  <si>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</si>
  <si>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</si>
  <si>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</si>
  <si>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</si>
  <si>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</si>
  <si>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</si>
  <si>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</si>
  <si>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</si>
  <si>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</si>
  <si>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</si>
  <si>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</si>
  <si>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</si>
  <si>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</si>
  <si>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</si>
  <si>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</si>
  <si>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</si>
  <si>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</si>
  <si>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</si>
  <si>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</si>
  <si>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</si>
  <si>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</si>
  <si>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</si>
  <si>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</si>
  <si>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</si>
  <si>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</si>
  <si>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</si>
  <si>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</si>
  <si>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</si>
  <si>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</si>
  <si>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</si>
  <si>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</si>
  <si>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</si>
  <si>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</si>
  <si>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</si>
  <si>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</si>
  <si>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</si>
  <si>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</si>
  <si>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</si>
  <si>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</si>
  <si>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</si>
  <si>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</si>
  <si>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</si>
  <si>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</si>
  <si>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</si>
  <si>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</si>
  <si>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</si>
  <si>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</si>
  <si>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</si>
  <si>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</si>
  <si>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</si>
  <si>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</si>
  <si>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</si>
  <si>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</si>
  <si>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</si>
  <si>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</si>
  <si>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</si>
  <si>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</si>
  <si>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</si>
  <si>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</si>
  <si>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</si>
  <si>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</si>
  <si>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</si>
  <si>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</si>
  <si>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</si>
  <si>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</si>
  <si>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</si>
  <si>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</si>
  <si>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</si>
  <si>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</si>
  <si>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</si>
  <si>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</si>
  <si>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</si>
  <si>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</si>
  <si>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</si>
  <si>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</si>
  <si>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</si>
  <si>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</si>
  <si>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</si>
  <si>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</si>
  <si>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</si>
  <si>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</si>
  <si>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</si>
  <si>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</si>
  <si>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</si>
  <si>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</si>
  <si>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</si>
  <si>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</si>
  <si>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</si>
  <si>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</si>
  <si>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</si>
  <si>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</si>
  <si>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</si>
  <si>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</si>
  <si>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</si>
  <si>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</si>
  <si>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</si>
  <si>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</si>
  <si>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</si>
  <si>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</si>
  <si>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</si>
  <si>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</si>
  <si>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</si>
  <si>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</si>
  <si>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</si>
  <si>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</si>
  <si>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</si>
  <si>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</si>
  <si>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</si>
  <si>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</si>
  <si>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</si>
  <si>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</si>
  <si>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</si>
  <si>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</si>
  <si>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</si>
  <si>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</si>
  <si>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</si>
  <si>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</si>
  <si>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</si>
  <si>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</si>
  <si>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</si>
  <si>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</si>
  <si>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</si>
  <si>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</si>
  <si>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</si>
  <si>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</si>
  <si>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</si>
  <si>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</si>
  <si>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</si>
  <si>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</si>
  <si>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</si>
  <si>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</si>
  <si>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</si>
  <si>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</si>
  <si>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</si>
  <si>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</si>
  <si>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</si>
  <si>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</si>
  <si>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</si>
  <si>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</si>
  <si>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</si>
  <si>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</si>
  <si>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</si>
  <si>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</si>
  <si>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</si>
  <si>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</si>
  <si>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</si>
  <si>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</si>
  <si>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</si>
  <si>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</si>
  <si>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</si>
  <si>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</si>
  <si>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</si>
  <si>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</si>
  <si>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</si>
  <si>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</si>
  <si>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</si>
  <si>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</si>
  <si>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</si>
  <si>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</si>
  <si>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</si>
  <si>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</si>
  <si>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</si>
  <si>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</si>
  <si>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</si>
  <si>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</si>
  <si>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</si>
  <si>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</si>
  <si>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</si>
  <si>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</si>
  <si>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</si>
  <si>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</si>
  <si>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</si>
  <si>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</si>
  <si>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</si>
  <si>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</si>
  <si>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</si>
  <si>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</si>
  <si>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</si>
  <si>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</si>
  <si>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</si>
  <si>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</si>
  <si>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</si>
  <si>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</si>
  <si>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</si>
  <si>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</si>
  <si>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</si>
  <si>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</si>
  <si>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</si>
  <si>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</si>
  <si>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</si>
  <si>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</si>
  <si>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</si>
  <si>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</si>
  <si>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</si>
  <si>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</si>
  <si>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</si>
  <si>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</si>
  <si>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</si>
  <si>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</si>
  <si>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</si>
  <si>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</si>
  <si>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</si>
  <si>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</si>
  <si>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</si>
  <si>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</si>
  <si>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</si>
  <si>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</si>
  <si>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</si>
  <si>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</si>
  <si>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</si>
  <si>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</si>
  <si>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</si>
  <si>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</si>
  <si>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</si>
  <si>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</si>
  <si>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</si>
  <si>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</si>
  <si>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</si>
  <si>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</si>
  <si>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</si>
  <si>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</si>
  <si>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</si>
  <si>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</si>
  <si>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</si>
  <si>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</si>
  <si>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</si>
  <si>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</si>
  <si>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</si>
  <si>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</si>
  <si>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</si>
  <si>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</si>
  <si>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</si>
  <si>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</si>
  <si>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</si>
  <si>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</si>
  <si>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</si>
  <si>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</si>
  <si>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</si>
  <si>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</si>
  <si>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</si>
  <si>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</si>
  <si>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</si>
  <si>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</si>
  <si>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</si>
  <si>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</si>
  <si>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</si>
  <si>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</si>
  <si>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</si>
  <si>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</si>
  <si>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</si>
  <si>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</si>
  <si>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</si>
  <si>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</si>
  <si>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</si>
  <si>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</si>
  <si>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</si>
  <si>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</si>
  <si>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</si>
  <si>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</si>
  <si>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</si>
  <si>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</si>
  <si>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</si>
  <si>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</si>
  <si>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</si>
  <si>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</si>
  <si>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</si>
  <si>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</si>
  <si>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</si>
  <si>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</si>
  <si>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</si>
  <si>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</si>
  <si>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</si>
  <si>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</si>
  <si>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</si>
  <si>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</si>
  <si>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</si>
  <si>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</si>
  <si>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</si>
  <si>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</si>
  <si>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</si>
  <si>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</si>
  <si>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</si>
  <si>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</si>
  <si>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</si>
  <si>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</si>
  <si>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</si>
  <si>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</si>
  <si>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</si>
  <si>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</si>
  <si>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</si>
  <si>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</si>
  <si>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</si>
  <si>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</si>
  <si>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</si>
  <si>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</si>
  <si>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</si>
  <si>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</si>
  <si>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</si>
  <si>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</si>
  <si>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</si>
  <si>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</si>
  <si>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</si>
  <si>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</si>
  <si>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</si>
  <si>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</si>
  <si>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</si>
  <si>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</si>
  <si>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</si>
  <si>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</si>
  <si>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</si>
  <si>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</si>
  <si>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</si>
  <si>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</si>
  <si>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</si>
  <si>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</si>
  <si>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</si>
  <si>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</si>
  <si>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</si>
  <si>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</si>
  <si>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</si>
  <si>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</si>
  <si>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</si>
  <si>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</si>
  <si>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</si>
  <si>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</si>
  <si>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</si>
  <si>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</si>
  <si>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</si>
  <si>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</si>
  <si>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</si>
  <si>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</si>
  <si>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</si>
  <si>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</si>
  <si>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</si>
  <si>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</si>
  <si>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</si>
  <si>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</si>
  <si>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</si>
  <si>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</si>
  <si>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</si>
  <si>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</si>
  <si>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</si>
  <si>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</si>
  <si>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</si>
  <si>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</si>
  <si>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</si>
  <si>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</si>
  <si>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</si>
  <si>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</si>
  <si>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</si>
  <si>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</si>
  <si>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</si>
  <si>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</si>
  <si>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</si>
  <si>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</si>
  <si>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</si>
  <si>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</si>
  <si>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</si>
  <si>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</si>
  <si>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</si>
  <si>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</si>
  <si>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</si>
  <si>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</si>
  <si>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</si>
  <si>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</si>
  <si>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</si>
  <si>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</si>
  <si>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</si>
  <si>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</si>
  <si>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</si>
  <si>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</si>
  <si>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</si>
  <si>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</si>
  <si>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</si>
  <si>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</si>
  <si>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</si>
  <si>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</si>
  <si>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</si>
  <si>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</si>
  <si>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</si>
  <si>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</si>
  <si>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</si>
  <si>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</si>
  <si>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</si>
  <si>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</si>
  <si>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</si>
  <si>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</si>
  <si>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</si>
  <si>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</si>
  <si>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</si>
  <si>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</si>
  <si>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</si>
  <si>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</si>
  <si>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</si>
  <si>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</si>
  <si>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</si>
  <si>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</si>
  <si>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</si>
  <si>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</si>
  <si>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</si>
  <si>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</si>
  <si>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</si>
  <si>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</si>
  <si>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</si>
  <si>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</si>
  <si>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</si>
  <si>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</si>
  <si>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</si>
  <si>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</si>
  <si>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</si>
  <si>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</si>
  <si>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</si>
  <si>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</si>
  <si>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</si>
  <si>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</si>
  <si>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</si>
  <si>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</si>
  <si>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</si>
  <si>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</si>
  <si>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</si>
  <si>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</si>
  <si>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</si>
  <si>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</si>
  <si>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</si>
  <si>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</si>
  <si>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</si>
  <si>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</si>
  <si>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</si>
  <si>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</si>
  <si>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</si>
  <si>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</si>
  <si>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</si>
  <si>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</si>
  <si>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</si>
  <si>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</si>
  <si>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</si>
  <si>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</si>
  <si>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</si>
  <si>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</si>
  <si>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</si>
  <si>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</si>
  <si>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</si>
  <si>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</si>
  <si>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</si>
  <si>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</si>
  <si>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</si>
  <si>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</si>
  <si>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</si>
  <si>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</si>
  <si>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</si>
  <si>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</si>
  <si>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</si>
  <si>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</si>
  <si>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</si>
  <si>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</si>
  <si>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</si>
  <si>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</si>
  <si>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</si>
  <si>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</si>
  <si>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</si>
  <si>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</si>
  <si>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</si>
  <si>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</si>
  <si>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</si>
  <si>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</si>
  <si>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</si>
  <si>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</si>
  <si>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</si>
  <si>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</si>
  <si>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</si>
  <si>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</si>
  <si>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</si>
  <si>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</si>
  <si>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</si>
  <si>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</si>
  <si>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</si>
  <si>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</si>
  <si>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</si>
  <si>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</si>
  <si>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</si>
  <si>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</si>
  <si>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</si>
  <si>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</si>
  <si>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</si>
  <si>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</si>
  <si>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</si>
  <si>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</si>
  <si>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</si>
  <si>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</si>
  <si>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</si>
  <si>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</si>
  <si>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</si>
  <si>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</si>
  <si>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</si>
  <si>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</si>
  <si>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</si>
  <si>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</si>
  <si>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</si>
  <si>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</si>
  <si>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</si>
  <si>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</si>
  <si>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</si>
  <si>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</si>
  <si>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</si>
  <si>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</si>
  <si>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</si>
  <si>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</si>
  <si>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</si>
  <si>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</si>
  <si>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</si>
  <si>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</si>
  <si>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</si>
  <si>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</si>
  <si>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</si>
  <si>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</si>
  <si>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</si>
  <si>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</si>
  <si>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</si>
  <si>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</si>
  <si>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</si>
  <si>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</si>
  <si>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</si>
  <si>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</si>
  <si>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</si>
  <si>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</si>
  <si>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</si>
  <si>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</si>
  <si>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</si>
  <si>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</si>
  <si>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</si>
  <si>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</si>
  <si>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</si>
  <si>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</si>
  <si>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</si>
  <si>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</si>
  <si>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</si>
  <si>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</si>
  <si>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</si>
  <si>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</si>
  <si>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</si>
  <si>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</si>
  <si>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</si>
  <si>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</si>
  <si>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</si>
  <si>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</si>
  <si>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</si>
  <si>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</si>
  <si>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</si>
  <si>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</si>
  <si>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</si>
  <si>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</si>
  <si>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</si>
  <si>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</si>
  <si>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</si>
  <si>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</si>
  <si>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</si>
  <si>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</si>
  <si>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</si>
  <si>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</si>
  <si>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</si>
  <si>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</si>
  <si>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</si>
  <si>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</si>
  <si>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</si>
  <si>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</si>
  <si>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</si>
  <si>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</si>
  <si>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</si>
  <si>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</si>
  <si>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</si>
  <si>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</si>
  <si>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</si>
  <si>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</si>
  <si>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</si>
  <si>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</si>
  <si>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</si>
  <si>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</si>
  <si>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</si>
  <si>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</si>
  <si>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</si>
  <si>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</si>
  <si>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</si>
  <si>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</si>
  <si>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</si>
  <si>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</si>
  <si>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</si>
  <si>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</si>
  <si>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</si>
  <si>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</si>
  <si>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</si>
  <si>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</si>
  <si>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</si>
  <si>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</si>
  <si>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</si>
  <si>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</si>
  <si>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</si>
  <si>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</si>
  <si>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</si>
  <si>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</si>
  <si>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</si>
  <si>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</si>
  <si>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</si>
  <si>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</si>
  <si>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</si>
  <si>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</si>
  <si>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</si>
  <si>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</si>
  <si>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</si>
  <si>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</si>
  <si>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</si>
  <si>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</si>
  <si>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</si>
  <si>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</si>
  <si>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</si>
  <si>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</si>
  <si>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</si>
  <si>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</si>
  <si>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</si>
  <si>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</si>
  <si>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</si>
  <si>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</si>
  <si>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</si>
  <si>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</si>
  <si>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</si>
  <si>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</si>
  <si>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</si>
  <si>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</si>
  <si>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</si>
  <si>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</si>
  <si>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</si>
  <si>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</si>
  <si>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</si>
  <si>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</si>
  <si>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</si>
  <si>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</si>
  <si>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</si>
  <si>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</si>
  <si>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</si>
  <si>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</si>
  <si>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</si>
  <si>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</si>
  <si>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</si>
  <si>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</si>
  <si>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</si>
  <si>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</si>
  <si>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</si>
  <si>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</si>
  <si>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</si>
  <si>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</si>
  <si>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</si>
  <si>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</si>
  <si>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</si>
  <si>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</si>
  <si>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</si>
  <si>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</si>
  <si>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</si>
  <si>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</si>
  <si>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</si>
  <si>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</si>
  <si>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</si>
  <si>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</si>
  <si>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</si>
  <si>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</si>
  <si>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</si>
  <si>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</si>
  <si>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</si>
  <si>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</si>
  <si>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</si>
  <si>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</si>
  <si>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</si>
  <si>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</si>
  <si>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</si>
  <si>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</si>
  <si>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</si>
  <si>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</si>
  <si>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</si>
  <si>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</si>
  <si>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</si>
  <si>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</si>
  <si>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</si>
  <si>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</si>
  <si>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</si>
  <si>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</si>
  <si>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</si>
  <si>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</si>
  <si>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</si>
  <si>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</si>
  <si>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</si>
  <si>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</si>
  <si>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</si>
  <si>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</si>
  <si>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</si>
  <si>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</si>
  <si>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</si>
  <si>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</si>
  <si>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</si>
  <si>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</si>
  <si>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</si>
  <si>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</si>
  <si>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</si>
  <si>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</si>
  <si>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</si>
  <si>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</si>
  <si>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</si>
  <si>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</si>
  <si>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</si>
  <si>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</si>
  <si>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</si>
  <si>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</si>
  <si>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</si>
  <si>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</si>
  <si>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</si>
  <si>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</si>
  <si>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</si>
  <si>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</si>
  <si>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</si>
  <si>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</si>
  <si>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</si>
  <si>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</si>
  <si>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</si>
  <si>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</si>
  <si>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</si>
  <si>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</si>
  <si>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</si>
  <si>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</si>
  <si>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</si>
  <si>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</si>
  <si>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</si>
  <si>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</si>
  <si>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</si>
  <si>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</si>
  <si>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</si>
  <si>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</si>
  <si>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</si>
  <si>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</si>
  <si>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</si>
  <si>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</si>
  <si>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</si>
  <si>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</si>
  <si>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</si>
  <si>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</si>
  <si>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</si>
  <si>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</si>
  <si>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</si>
  <si>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</si>
  <si>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</si>
  <si>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</si>
  <si>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</si>
  <si>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</si>
  <si>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</si>
  <si>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</si>
  <si>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</si>
  <si>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</si>
  <si>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</si>
  <si>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</si>
  <si>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</si>
  <si>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</si>
  <si>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</si>
  <si>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</si>
  <si>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</si>
  <si>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</si>
  <si>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</si>
  <si>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</si>
  <si>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</si>
  <si>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</si>
  <si>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</si>
  <si>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</si>
  <si>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</si>
  <si>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</si>
  <si>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</si>
  <si>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</si>
  <si>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</si>
  <si>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</si>
  <si>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</si>
  <si>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</si>
  <si>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</si>
  <si>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</si>
  <si>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</si>
  <si>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</si>
  <si>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</si>
  <si>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</si>
  <si>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</si>
  <si>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</si>
  <si>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</si>
  <si>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</si>
  <si>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</si>
  <si>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</si>
  <si>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</si>
  <si>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</si>
  <si>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</si>
  <si>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</si>
  <si>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</si>
  <si>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</si>
  <si>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</si>
  <si>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</si>
  <si>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</si>
  <si>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</si>
  <si>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</si>
  <si>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</si>
  <si>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</si>
  <si>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</si>
  <si>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</si>
  <si>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</si>
  <si>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</si>
  <si>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</si>
  <si>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</si>
  <si>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</si>
  <si>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</si>
  <si>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</si>
  <si>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</si>
  <si>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</si>
  <si>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</si>
  <si>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</si>
  <si>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</si>
  <si>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</si>
  <si>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</si>
  <si>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</si>
  <si>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</si>
  <si>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</si>
  <si>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</si>
  <si>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</si>
  <si>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</si>
  <si>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</si>
  <si>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</si>
  <si>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</si>
  <si>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</si>
  <si>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</si>
  <si>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</si>
  <si>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</si>
  <si>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</si>
  <si>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</si>
  <si>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</si>
  <si>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</si>
  <si>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</si>
  <si>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</si>
  <si>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</si>
  <si>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</si>
  <si>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</si>
  <si>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</si>
  <si>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</si>
  <si>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</si>
  <si>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</si>
  <si>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</si>
  <si>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</si>
  <si>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</si>
  <si>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</si>
  <si>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</si>
  <si>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</si>
  <si>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</si>
  <si>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</si>
  <si>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</si>
  <si>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</si>
  <si>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</si>
  <si>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</si>
  <si>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</si>
  <si>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</si>
  <si>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</si>
  <si>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</si>
  <si>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</si>
  <si>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</si>
  <si>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</si>
  <si>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</si>
  <si>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</si>
  <si>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</si>
  <si>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</si>
  <si>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</si>
  <si>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</si>
  <si>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</si>
  <si>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</si>
  <si>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</si>
  <si>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</si>
  <si>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</si>
  <si>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</si>
  <si>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</si>
  <si>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</si>
  <si>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</si>
  <si>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</si>
  <si>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</si>
  <si>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</si>
  <si>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</si>
  <si>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</si>
  <si>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</si>
  <si>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</si>
  <si>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</si>
  <si>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</si>
  <si>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</si>
  <si>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</si>
  <si>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</si>
  <si>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</si>
  <si>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</si>
  <si>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</si>
  <si>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</si>
  <si>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</si>
  <si>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</si>
  <si>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</si>
  <si>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</si>
  <si>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</si>
  <si>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</si>
  <si>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</si>
  <si>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</si>
  <si>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</si>
  <si>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</si>
  <si>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</si>
  <si>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</si>
  <si>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</si>
  <si>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</si>
  <si>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</si>
  <si>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</si>
  <si>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</si>
  <si>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</si>
  <si>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</si>
  <si>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</si>
  <si>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</si>
  <si>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</si>
  <si>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</si>
  <si>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</si>
  <si>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</si>
  <si>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</si>
  <si>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</si>
  <si>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</si>
  <si>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</si>
  <si>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</si>
  <si>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</si>
  <si>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</si>
  <si>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</si>
  <si>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</si>
  <si>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</si>
  <si>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</si>
  <si>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</si>
  <si>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</si>
  <si>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</si>
  <si>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</si>
  <si>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</si>
  <si>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</si>
  <si>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</si>
  <si>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</si>
  <si>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</si>
  <si>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</si>
  <si>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</si>
  <si>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</si>
  <si>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</si>
  <si>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</si>
  <si>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</si>
  <si>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</si>
  <si>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</si>
  <si>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</si>
  <si>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</si>
  <si>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</si>
  <si>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</si>
  <si>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</si>
  <si>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</si>
  <si>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</si>
  <si>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</si>
  <si>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</si>
  <si>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</si>
  <si>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</si>
  <si>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</si>
  <si>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</si>
  <si>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</si>
  <si>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</si>
  <si>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</si>
  <si>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</si>
  <si>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</si>
  <si>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</si>
  <si>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</si>
  <si>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</si>
  <si>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</si>
  <si>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</si>
  <si>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</si>
  <si>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</si>
  <si>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</si>
  <si>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</si>
  <si>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</si>
  <si>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</si>
  <si>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</si>
  <si>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</si>
  <si>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</si>
  <si>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</si>
  <si>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</si>
  <si>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</si>
  <si>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</si>
  <si>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</si>
  <si>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</si>
  <si>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</si>
  <si>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</si>
  <si>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</si>
  <si>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</si>
  <si>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</si>
  <si>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</si>
  <si>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</si>
  <si>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</si>
  <si>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</si>
  <si>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</si>
  <si>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</si>
  <si>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</si>
  <si>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</si>
  <si>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</si>
  <si>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</si>
  <si>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</si>
  <si>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</si>
  <si>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</si>
  <si>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</si>
  <si>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</si>
  <si>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</si>
  <si>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</si>
  <si>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</si>
  <si>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</si>
  <si>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</si>
  <si>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</si>
  <si>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</si>
  <si>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</si>
  <si>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</si>
  <si>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</si>
  <si>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</si>
  <si>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</si>
  <si>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</si>
  <si>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</si>
  <si>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</si>
  <si>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</si>
  <si>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</si>
  <si>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</si>
  <si>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</si>
  <si>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</si>
  <si>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</si>
  <si>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</si>
  <si>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</si>
  <si>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</si>
  <si>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</si>
  <si>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</si>
  <si>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</si>
  <si>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</si>
  <si>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</si>
  <si>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</si>
  <si>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</si>
  <si>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</si>
  <si>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</si>
  <si>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</si>
  <si>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</si>
  <si>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</si>
  <si>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</si>
  <si>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</si>
  <si>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</si>
  <si>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</si>
  <si>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</si>
  <si>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</si>
  <si>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</si>
  <si>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</si>
  <si>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</si>
  <si>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</si>
  <si>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</si>
  <si>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</si>
  <si>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</si>
  <si>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</si>
  <si>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</si>
  <si>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</si>
  <si>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</si>
  <si>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</si>
  <si>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</si>
  <si>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</si>
  <si>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</si>
  <si>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</si>
  <si>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</si>
  <si>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</si>
  <si>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</si>
  <si>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</si>
  <si>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</si>
  <si>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</si>
  <si>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</si>
  <si>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</si>
  <si>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</si>
  <si>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</si>
  <si>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</si>
  <si>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</si>
  <si>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</si>
  <si>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</si>
  <si>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</si>
  <si>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</si>
  <si>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</si>
  <si>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</si>
  <si>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</si>
  <si>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</si>
  <si>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</si>
  <si>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</si>
  <si>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</si>
  <si>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</si>
  <si>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</si>
  <si>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</si>
  <si>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</si>
  <si>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</si>
  <si>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</si>
  <si>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</si>
  <si>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</si>
  <si>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</si>
  <si>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</si>
  <si>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</si>
  <si>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</si>
  <si>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</si>
  <si>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</si>
  <si>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</si>
  <si>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</si>
  <si>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</si>
  <si>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</si>
  <si>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</si>
  <si>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</si>
  <si>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</si>
  <si>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</si>
  <si>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</si>
  <si>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</si>
  <si>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</si>
  <si>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</si>
  <si>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</si>
  <si>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</si>
  <si>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</si>
  <si>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</si>
  <si>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</si>
  <si>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</si>
  <si>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</si>
  <si>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</si>
  <si>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</si>
  <si>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</si>
  <si>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</si>
  <si>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</si>
  <si>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</si>
  <si>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</si>
  <si>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</si>
  <si>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</si>
  <si>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</si>
  <si>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</si>
  <si>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</si>
  <si>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</si>
  <si>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</si>
  <si>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</si>
  <si>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</si>
  <si>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</si>
  <si>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</si>
  <si>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</si>
  <si>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</si>
  <si>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</si>
  <si>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</si>
  <si>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</si>
  <si>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</si>
  <si>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</si>
  <si>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</si>
  <si>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</si>
  <si>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</si>
  <si>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</si>
  <si>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</si>
  <si>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</si>
  <si>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</si>
  <si>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</si>
  <si>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</si>
  <si>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</si>
  <si>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</si>
  <si>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</si>
  <si>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</si>
  <si>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</si>
  <si>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</si>
  <si>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</si>
  <si>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</si>
  <si>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</si>
  <si>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</si>
  <si>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</si>
  <si>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</si>
  <si>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</si>
  <si>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</si>
  <si>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</si>
  <si>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</si>
  <si>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</si>
  <si>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</si>
  <si>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</si>
  <si>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</si>
  <si>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</si>
  <si>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</si>
  <si>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</si>
  <si>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</si>
  <si>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</si>
  <si>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</si>
  <si>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</si>
  <si>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</si>
  <si>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</si>
  <si>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</si>
  <si>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</si>
  <si>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</si>
  <si>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</si>
  <si>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</si>
  <si>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</si>
  <si>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</si>
  <si>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</si>
  <si>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</si>
  <si>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</si>
  <si>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</si>
  <si>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</si>
  <si>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</si>
  <si>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</si>
  <si>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</si>
  <si>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</si>
  <si>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</si>
  <si>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</si>
  <si>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</si>
  <si>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</si>
  <si>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</si>
  <si>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</si>
  <si>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</si>
  <si>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</si>
  <si>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</si>
  <si>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</si>
  <si>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</si>
  <si>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</si>
  <si>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</si>
  <si>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</si>
  <si>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</si>
  <si>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</si>
  <si>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</si>
  <si>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</si>
  <si>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</si>
  <si>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</si>
  <si>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</si>
  <si>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</si>
  <si>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</si>
  <si>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</si>
  <si>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</si>
  <si>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</si>
  <si>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</si>
  <si>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</si>
  <si>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</si>
  <si>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</si>
  <si>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</si>
  <si>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</si>
  <si>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</si>
  <si>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</si>
  <si>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</si>
  <si>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</si>
  <si>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</si>
  <si>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</si>
  <si>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</si>
  <si>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</si>
  <si>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</si>
  <si>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</si>
  <si>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</si>
  <si>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</si>
  <si>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</si>
  <si>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</si>
  <si>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</si>
  <si>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</si>
  <si>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</si>
  <si>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</si>
  <si>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</si>
  <si>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</si>
  <si>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</si>
  <si>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</si>
  <si>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</si>
  <si>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</si>
  <si>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</si>
  <si>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</si>
  <si>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</si>
  <si>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</si>
  <si>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</si>
  <si>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</si>
  <si>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</si>
  <si>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</si>
  <si>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</si>
  <si>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</si>
  <si>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</si>
  <si>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</si>
  <si>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</si>
  <si>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</si>
  <si>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</si>
  <si>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</si>
  <si>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</si>
  <si>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</si>
  <si>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</si>
  <si>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</si>
  <si>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</si>
  <si>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</si>
  <si>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</si>
  <si>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</si>
  <si>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</si>
  <si>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</si>
  <si>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</si>
  <si>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</si>
  <si>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</si>
  <si>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</si>
  <si>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</si>
  <si>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</si>
  <si>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</si>
  <si>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</si>
  <si>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</si>
  <si>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</si>
  <si>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</si>
  <si>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</si>
  <si>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</si>
  <si>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</si>
  <si>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</si>
  <si>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</si>
  <si>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</si>
  <si>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</si>
  <si>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</si>
  <si>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</si>
  <si>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</si>
  <si>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</si>
  <si>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</si>
  <si>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</si>
  <si>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</si>
  <si>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</si>
  <si>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</si>
  <si>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</si>
  <si>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</si>
  <si>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</si>
  <si>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</si>
  <si>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</si>
  <si>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</si>
  <si>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</si>
  <si>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</si>
  <si>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</si>
  <si>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</si>
  <si>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</si>
  <si>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</si>
  <si>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</si>
  <si>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</si>
  <si>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</si>
  <si>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</si>
  <si>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</si>
  <si>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</si>
  <si>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</si>
  <si>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</si>
  <si>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</si>
  <si>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</si>
  <si>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</si>
  <si>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</si>
  <si>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</si>
  <si>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</si>
  <si>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</si>
  <si>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</si>
  <si>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</si>
  <si>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</si>
  <si>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</si>
  <si>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</si>
  <si>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</si>
  <si>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</si>
  <si>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</si>
  <si>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</si>
  <si>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</si>
  <si>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</si>
  <si>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</si>
  <si>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</si>
  <si>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</si>
  <si>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</si>
  <si>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</si>
  <si>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</si>
  <si>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</si>
  <si>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</si>
  <si>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</si>
  <si>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</si>
  <si>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</si>
  <si>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</si>
  <si>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</si>
  <si>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</si>
  <si>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</si>
  <si>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</si>
  <si>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</si>
  <si>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</si>
  <si>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</si>
  <si>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</si>
  <si>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2021-95-10002077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</si>
  <si>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</si>
  <si>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</si>
  <si>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9520160111 DEL 13 DE DICIEMBRE 2016</t>
  </si>
  <si>
    <t>9501342017 DEL 19 DE DICIEMBRE 2017</t>
  </si>
  <si>
    <t>9500732018 DEL 16 DE JULIO 2018</t>
  </si>
  <si>
    <t>9500762018 DEL 30 DE JULIO 2018</t>
  </si>
  <si>
    <t>9500712019 DEL 05 DE JULIO 2019</t>
  </si>
  <si>
    <t>9500322019 DEL 16 DE ENERO 2019</t>
  </si>
  <si>
    <t>9500872019 DEL 23 DE DICIEMBRE 2019</t>
  </si>
  <si>
    <t xml:space="preserve">9500542020 DEL 01 DE ABRIL 2020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</si>
  <si>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</si>
  <si>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</si>
  <si>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DESARROLLAR LAS ACCIONES QUE PERMITAN DAR CUMPLIMIENTO A LO ESTABLECIDO EN EL MANUAL OPERATIVO DE LA MODALIDAD 1000 DIAS PARA CAMBIAR EL MUNDO DEL ICBF, SUS DOCUMENTOS TÉCNICOS Y OPERTATIVOS, PARA GARANTIZAR LA ATENCIÓN A MUJERES GESTANTES, NIÑOS Y NIÑAS, POBLACIÓN OBJETO DE LA MODALIDAD, CON EL FIN DE CONTRIBUIR A SU DESARROLLO INTEGRAL DESDE LOS COMPONENTES DE ALIMENTACIÓN Y NUTRICIÓN, PROCESOS EDUCATIVOS Y GESTIÓN SOCIAL Y FAMILIAR.</t>
  </si>
  <si>
    <t>PRESTAR EL SERVICIO DE EDUCACION INICIAL EN EL MARCO DE LA ATENCION INTEGRAL A MUJERES GESTANTES, NIÑAS Y NIÑOS MENORES DE 5 AÑOS, O HASTA SU INGRESO AL GRADO TRANSICIÓN, DE CONFORMIDAD CON LOS MANUALES OPERATIVOS DE LAS MODALIDADES Y LAS DIRECTRICES ESTABLECIDAS POR EL ICB, EN ARMONIA CON LA POLITICA DE ESTADO PARA EL DESARROLLO INTEGRAL DE LA PRIMERA INFANCIA "DE CERO A SIEMPRE", EN EL SERVICIO DESARROLLO INFANTIL EN MEDIO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</si>
  <si>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GENERACION Y PROMOCION DE ENTORNOS PROTECTORES EN EL MARCO DE LA SEGURIDAD ALIMENTARIA Y NUTRICIONAL.</t>
  </si>
  <si>
    <t>PRESTAR EL SERVICIO DE DESARROLLO INFANTIL EN MEDIO FAMILIAR -DIMF- DE CONFORMIDAD CON EL MANUAL OPERATIVO DE LA MODALIDAD FAMILIAR Y LAS DIRECTRICES ESTABLECIDAS POR EL ICBF, EN ARMONIA CON LA POLÍTICA DE ESTADO PARA EL DESARROLLO INTEGRAL DE LA PRIMERA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</si>
  <si>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</si>
  <si>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50-118-2020-MET DEL 19 DE FEBRERO 2020</t>
  </si>
  <si>
    <t>50-126-2020-MET DEL 20 DE FEBRERO 2020</t>
  </si>
  <si>
    <t>50-133-2020-MET DEL 20 DE FEBRERO 2020</t>
  </si>
  <si>
    <t>CA-115-2020-MER DEL 19 DE FEBRERO 2020</t>
  </si>
  <si>
    <t xml:space="preserve">50002642020 DEL 02 DE DICIEMBRE 2020 </t>
  </si>
  <si>
    <t>95000912020 DEL 24 DE DICIEMBRE 2020</t>
  </si>
  <si>
    <t>85001342020 DEL 24 DE DICIEMBRE 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</si>
  <si>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DIRECCTRICES ESTABLECIDAS POR EL ICBF, EN ARMONÍA CON LA POLÍTICA DE ESTADO PARA EL DESARROLLO INTEGRAL DE LA PRIMERA INFANCIA DE CERO A SIEMPRE.</t>
  </si>
  <si>
    <t>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</si>
  <si>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</si>
  <si>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</si>
  <si>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</si>
  <si>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</si>
  <si>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</si>
  <si>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YADIRA SANCHEZ NAVARRO</t>
  </si>
  <si>
    <t>TRANSVERSAL 26 # 41 A 96 BARRIO LA GRAMA</t>
  </si>
  <si>
    <t>6644030-3112127688</t>
  </si>
  <si>
    <t>cormades@gmail.com</t>
  </si>
  <si>
    <t>9500352016 DEL 29 DE ENERO 2016</t>
  </si>
  <si>
    <t>SAN JOSE DEL GUAVIARE</t>
  </si>
  <si>
    <t>RETORNO</t>
  </si>
  <si>
    <t>PRESTAR EL SERVICIO DE ATENCIÓN A NÑAS Y NIÑOS, EN EL MARCO DE LA POLÍTICA DE ESTADO PARA EL DESARROLLO INTEGRAL A LA PRIMERA INFANCIA "DE CERO A SIEMPRE", DE CONFORMIDAD CON LAS DIRECTRICES, LINEAMIENTOS Y PARÁMETROS ESTABLECIDOS POR EL ICBF PARA LOS SERVICIOS: HOGARES COMUNITARIOS DE BIENESTAR FAMILIARES.</t>
  </si>
  <si>
    <t>9500772020 DEL 28 OCTUBRE 2020</t>
  </si>
  <si>
    <t xml:space="preserve">CALAMAR </t>
  </si>
  <si>
    <t>CARRERA 23 N° 10-144 BARRIO LA ESPERANZA / SAN JOSE DEL GUAVIARE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</si>
</sst>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1130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900427921</v>
      </c>
      <c r="C20" s="5"/>
      <c r="D20" s="73"/>
      <c r="E20" s="5"/>
      <c r="F20" s="5"/>
      <c r="G20" s="5"/>
      <c r="H20" s="244"/>
      <c r="I20" s="149" t="s">
        <v>1130</v>
      </c>
      <c r="J20" s="150" t="s">
        <v>217</v>
      </c>
      <c r="K20" s="151">
        <v>3782954000</v>
      </c>
      <c r="L20" s="152">
        <v>44194</v>
      </c>
      <c r="M20" s="152">
        <v>44561</v>
      </c>
      <c r="N20" s="135">
        <f>+(M20-L20)/30</f>
        <v>12.233333333333333</v>
      </c>
      <c r="O20" s="138"/>
      <c r="U20" s="134"/>
      <c r="V20" s="105">
        <f ca="1">NOW()</f>
        <v>44194.476986458336</v>
      </c>
      <c r="W20" s="105">
        <f ca="1">NOW()</f>
        <v>44194.476986458336</v>
      </c>
    </row>
    <row r="21" spans="1:23" ht="30" customHeight="1" outlineLevel="1" x14ac:dyDescent="0.25">
      <c r="A21" s="9"/>
      <c r="B21" s="71"/>
      <c r="C21" s="5"/>
      <c r="D21" s="5"/>
      <c r="E21" s="5"/>
      <c r="F21" s="5"/>
      <c r="G21" s="5"/>
      <c r="H21" s="70"/>
      <c r="I21" s="149" t="s">
        <v>1130</v>
      </c>
      <c r="J21" s="150" t="s">
        <v>1133</v>
      </c>
      <c r="K21" s="151"/>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t="s">
        <v>1130</v>
      </c>
      <c r="J22" s="150" t="s">
        <v>1132</v>
      </c>
      <c r="K22" s="151"/>
      <c r="L22" s="152">
        <v>44194</v>
      </c>
      <c r="M22" s="152">
        <v>44561</v>
      </c>
      <c r="N22" s="136">
        <f t="shared" ref="N22:N33" si="1">+(M22-L22)/30</f>
        <v>12.233333333333333</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SOCIOECONOMICA MANOS AL DESARROLLO CORMADES</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2677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2712</v>
      </c>
      <c r="E48" s="145">
        <v>42398</v>
      </c>
      <c r="F48" s="145">
        <v>42719</v>
      </c>
      <c r="G48" s="160">
        <f>IF(AND(E48&lt;&gt;"",F48&lt;&gt;""),((F48-E48)/30),"")</f>
        <v>10.7</v>
      </c>
      <c r="H48" s="122" t="s">
        <v>2687</v>
      </c>
      <c r="I48" s="113" t="s">
        <v>1130</v>
      </c>
      <c r="J48" s="113" t="s">
        <v>2713</v>
      </c>
      <c r="K48" s="116">
        <v>2472105317</v>
      </c>
      <c r="L48" s="115" t="s">
        <v>1148</v>
      </c>
      <c r="M48" s="117">
        <v>1</v>
      </c>
      <c r="N48" s="115" t="s">
        <v>27</v>
      </c>
      <c r="O48" s="115" t="s">
        <v>1148</v>
      </c>
      <c r="P48" s="78"/>
    </row>
    <row r="49" spans="1:16" s="6" customFormat="1" ht="24.75" customHeight="1" x14ac:dyDescent="0.25">
      <c r="A49" s="143">
        <v>2</v>
      </c>
      <c r="B49" s="111" t="s">
        <v>2678</v>
      </c>
      <c r="C49" s="112" t="s">
        <v>31</v>
      </c>
      <c r="D49" s="110" t="s">
        <v>2679</v>
      </c>
      <c r="E49" s="145">
        <v>42720</v>
      </c>
      <c r="F49" s="145">
        <v>43084</v>
      </c>
      <c r="G49" s="160">
        <f t="shared" ref="G49:G50" si="2">IF(AND(E49&lt;&gt;"",F49&lt;&gt;""),((F49-E49)/30),"")</f>
        <v>12.133333333333333</v>
      </c>
      <c r="H49" s="122" t="s">
        <v>2688</v>
      </c>
      <c r="I49" s="113" t="s">
        <v>1130</v>
      </c>
      <c r="J49" s="113" t="s">
        <v>2713</v>
      </c>
      <c r="K49" s="116">
        <v>3044482679</v>
      </c>
      <c r="L49" s="115" t="s">
        <v>1148</v>
      </c>
      <c r="M49" s="117">
        <v>1</v>
      </c>
      <c r="N49" s="115" t="s">
        <v>27</v>
      </c>
      <c r="O49" s="115" t="s">
        <v>26</v>
      </c>
      <c r="P49" s="78"/>
    </row>
    <row r="50" spans="1:16" s="6" customFormat="1" ht="24.75" customHeight="1" x14ac:dyDescent="0.25">
      <c r="A50" s="143">
        <v>3</v>
      </c>
      <c r="B50" s="111" t="s">
        <v>2678</v>
      </c>
      <c r="C50" s="112" t="s">
        <v>31</v>
      </c>
      <c r="D50" s="110" t="s">
        <v>2681</v>
      </c>
      <c r="E50" s="145">
        <v>43313</v>
      </c>
      <c r="F50" s="145">
        <v>43434</v>
      </c>
      <c r="G50" s="160">
        <f t="shared" si="2"/>
        <v>4.0333333333333332</v>
      </c>
      <c r="H50" s="119" t="s">
        <v>2690</v>
      </c>
      <c r="I50" s="113" t="s">
        <v>1130</v>
      </c>
      <c r="J50" s="113" t="s">
        <v>217</v>
      </c>
      <c r="K50" s="116">
        <v>1005004552</v>
      </c>
      <c r="L50" s="115" t="s">
        <v>1148</v>
      </c>
      <c r="M50" s="117">
        <v>1</v>
      </c>
      <c r="N50" s="115" t="s">
        <v>27</v>
      </c>
      <c r="O50" s="115" t="s">
        <v>26</v>
      </c>
      <c r="P50" s="78"/>
    </row>
    <row r="51" spans="1:16" s="6" customFormat="1" ht="24.75" customHeight="1" outlineLevel="1" x14ac:dyDescent="0.25">
      <c r="A51" s="143">
        <v>4</v>
      </c>
      <c r="B51" s="111" t="s">
        <v>2678</v>
      </c>
      <c r="C51" s="112" t="s">
        <v>31</v>
      </c>
      <c r="D51" s="110" t="s">
        <v>2681</v>
      </c>
      <c r="E51" s="145">
        <v>43313</v>
      </c>
      <c r="F51" s="145">
        <v>43434</v>
      </c>
      <c r="G51" s="160">
        <f t="shared" ref="G51:G107" si="3">IF(AND(E51&lt;&gt;"",F51&lt;&gt;""),((F51-E51)/30),"")</f>
        <v>4.0333333333333332</v>
      </c>
      <c r="H51" s="114" t="s">
        <v>2690</v>
      </c>
      <c r="I51" s="113" t="s">
        <v>1130</v>
      </c>
      <c r="J51" s="113" t="s">
        <v>2714</v>
      </c>
      <c r="K51" s="116">
        <v>1005004552</v>
      </c>
      <c r="L51" s="115" t="s">
        <v>1148</v>
      </c>
      <c r="M51" s="117">
        <v>1</v>
      </c>
      <c r="N51" s="115" t="s">
        <v>27</v>
      </c>
      <c r="O51" s="115" t="s">
        <v>26</v>
      </c>
      <c r="P51" s="78"/>
    </row>
    <row r="52" spans="1:16" s="7" customFormat="1" ht="24.75" customHeight="1" outlineLevel="1" x14ac:dyDescent="0.25">
      <c r="A52" s="144">
        <v>5</v>
      </c>
      <c r="B52" s="111" t="s">
        <v>2678</v>
      </c>
      <c r="C52" s="112" t="s">
        <v>31</v>
      </c>
      <c r="D52" s="110" t="s">
        <v>2682</v>
      </c>
      <c r="E52" s="145">
        <v>43313</v>
      </c>
      <c r="F52" s="145">
        <v>43449</v>
      </c>
      <c r="G52" s="160">
        <f t="shared" si="3"/>
        <v>4.5333333333333332</v>
      </c>
      <c r="H52" s="119" t="s">
        <v>2715</v>
      </c>
      <c r="I52" s="113" t="s">
        <v>1130</v>
      </c>
      <c r="J52" s="113" t="s">
        <v>2713</v>
      </c>
      <c r="K52" s="116">
        <v>219795994</v>
      </c>
      <c r="L52" s="115" t="s">
        <v>1148</v>
      </c>
      <c r="M52" s="117">
        <v>1</v>
      </c>
      <c r="N52" s="115" t="s">
        <v>27</v>
      </c>
      <c r="O52" s="115" t="s">
        <v>1148</v>
      </c>
      <c r="P52" s="79"/>
    </row>
    <row r="53" spans="1:16" s="7" customFormat="1" ht="24.75" customHeight="1" outlineLevel="1" x14ac:dyDescent="0.25">
      <c r="A53" s="144">
        <v>6</v>
      </c>
      <c r="B53" s="111" t="s">
        <v>2678</v>
      </c>
      <c r="C53" s="112" t="s">
        <v>31</v>
      </c>
      <c r="D53" s="110" t="s">
        <v>2682</v>
      </c>
      <c r="E53" s="145">
        <v>43313</v>
      </c>
      <c r="F53" s="145">
        <v>43449</v>
      </c>
      <c r="G53" s="160">
        <f t="shared" si="3"/>
        <v>4.5333333333333332</v>
      </c>
      <c r="H53" s="119" t="s">
        <v>2715</v>
      </c>
      <c r="I53" s="113" t="s">
        <v>1130</v>
      </c>
      <c r="J53" s="113" t="s">
        <v>217</v>
      </c>
      <c r="K53" s="116">
        <v>219795994</v>
      </c>
      <c r="L53" s="115" t="s">
        <v>1148</v>
      </c>
      <c r="M53" s="117">
        <v>1</v>
      </c>
      <c r="N53" s="115" t="s">
        <v>27</v>
      </c>
      <c r="O53" s="115" t="s">
        <v>1148</v>
      </c>
      <c r="P53" s="79"/>
    </row>
    <row r="54" spans="1:16" s="7" customFormat="1" ht="24.75" customHeight="1" outlineLevel="1" x14ac:dyDescent="0.25">
      <c r="A54" s="144">
        <v>7</v>
      </c>
      <c r="B54" s="111" t="s">
        <v>2678</v>
      </c>
      <c r="C54" s="112" t="s">
        <v>31</v>
      </c>
      <c r="D54" s="110" t="s">
        <v>2684</v>
      </c>
      <c r="E54" s="145">
        <v>43487</v>
      </c>
      <c r="F54" s="145">
        <v>43822</v>
      </c>
      <c r="G54" s="160">
        <f t="shared" si="3"/>
        <v>11.166666666666666</v>
      </c>
      <c r="H54" s="122" t="s">
        <v>2692</v>
      </c>
      <c r="I54" s="113" t="s">
        <v>1130</v>
      </c>
      <c r="J54" s="113" t="s">
        <v>2713</v>
      </c>
      <c r="K54" s="118">
        <v>3375609357</v>
      </c>
      <c r="L54" s="115" t="s">
        <v>1148</v>
      </c>
      <c r="M54" s="117">
        <v>1</v>
      </c>
      <c r="N54" s="115" t="s">
        <v>27</v>
      </c>
      <c r="O54" s="115" t="s">
        <v>1148</v>
      </c>
      <c r="P54" s="79"/>
    </row>
    <row r="55" spans="1:16" s="7" customFormat="1" ht="24.75" customHeight="1" outlineLevel="1" x14ac:dyDescent="0.25">
      <c r="A55" s="144">
        <v>8</v>
      </c>
      <c r="B55" s="111" t="s">
        <v>2678</v>
      </c>
      <c r="C55" s="112" t="s">
        <v>31</v>
      </c>
      <c r="D55" s="110" t="s">
        <v>2684</v>
      </c>
      <c r="E55" s="145">
        <v>43487</v>
      </c>
      <c r="F55" s="145">
        <v>43822</v>
      </c>
      <c r="G55" s="160">
        <f t="shared" si="3"/>
        <v>11.166666666666666</v>
      </c>
      <c r="H55" s="114" t="s">
        <v>2692</v>
      </c>
      <c r="I55" s="113" t="s">
        <v>1130</v>
      </c>
      <c r="J55" s="113" t="s">
        <v>217</v>
      </c>
      <c r="K55" s="118">
        <v>3375609357</v>
      </c>
      <c r="L55" s="115" t="s">
        <v>1148</v>
      </c>
      <c r="M55" s="117">
        <v>1</v>
      </c>
      <c r="N55" s="115" t="s">
        <v>27</v>
      </c>
      <c r="O55" s="115" t="s">
        <v>1148</v>
      </c>
      <c r="P55" s="79"/>
    </row>
    <row r="56" spans="1:16" s="7" customFormat="1" ht="24.75" customHeight="1" outlineLevel="1" x14ac:dyDescent="0.25">
      <c r="A56" s="144">
        <v>9</v>
      </c>
      <c r="B56" s="111" t="s">
        <v>2678</v>
      </c>
      <c r="C56" s="112" t="s">
        <v>31</v>
      </c>
      <c r="D56" s="110" t="s">
        <v>2684</v>
      </c>
      <c r="E56" s="145">
        <v>43487</v>
      </c>
      <c r="F56" s="145">
        <v>43822</v>
      </c>
      <c r="G56" s="160">
        <f t="shared" si="3"/>
        <v>11.166666666666666</v>
      </c>
      <c r="H56" s="114" t="s">
        <v>2692</v>
      </c>
      <c r="I56" s="113" t="s">
        <v>1130</v>
      </c>
      <c r="J56" s="113" t="s">
        <v>2714</v>
      </c>
      <c r="K56" s="118">
        <v>3375609357</v>
      </c>
      <c r="L56" s="115" t="s">
        <v>1148</v>
      </c>
      <c r="M56" s="117">
        <v>1</v>
      </c>
      <c r="N56" s="115" t="s">
        <v>27</v>
      </c>
      <c r="O56" s="115" t="s">
        <v>1148</v>
      </c>
      <c r="P56" s="79"/>
    </row>
    <row r="57" spans="1:16" s="7" customFormat="1" ht="24.75" customHeight="1" outlineLevel="1" x14ac:dyDescent="0.25">
      <c r="A57" s="144">
        <v>10</v>
      </c>
      <c r="B57" s="64" t="s">
        <v>2678</v>
      </c>
      <c r="C57" s="65" t="s">
        <v>31</v>
      </c>
      <c r="D57" s="63" t="s">
        <v>2680</v>
      </c>
      <c r="E57" s="145">
        <v>43088</v>
      </c>
      <c r="F57" s="145">
        <v>43404</v>
      </c>
      <c r="G57" s="160">
        <f t="shared" si="3"/>
        <v>10.533333333333333</v>
      </c>
      <c r="H57" s="64" t="s">
        <v>2689</v>
      </c>
      <c r="I57" s="63" t="s">
        <v>1130</v>
      </c>
      <c r="J57" s="63" t="s">
        <v>2713</v>
      </c>
      <c r="K57" s="66">
        <v>500024737.62</v>
      </c>
      <c r="L57" s="65" t="s">
        <v>1148</v>
      </c>
      <c r="M57" s="67">
        <v>1</v>
      </c>
      <c r="N57" s="65" t="s">
        <v>27</v>
      </c>
      <c r="O57" s="65" t="s">
        <v>1148</v>
      </c>
      <c r="P57" s="79"/>
    </row>
    <row r="58" spans="1:16" s="7" customFormat="1" ht="24.75" customHeight="1" outlineLevel="1" x14ac:dyDescent="0.25">
      <c r="A58" s="144">
        <v>11</v>
      </c>
      <c r="B58" s="64" t="s">
        <v>2678</v>
      </c>
      <c r="C58" s="65" t="s">
        <v>31</v>
      </c>
      <c r="D58" s="63" t="s">
        <v>2680</v>
      </c>
      <c r="E58" s="145">
        <v>43088</v>
      </c>
      <c r="F58" s="145">
        <v>43404</v>
      </c>
      <c r="G58" s="160">
        <f t="shared" si="3"/>
        <v>10.533333333333333</v>
      </c>
      <c r="H58" s="64" t="s">
        <v>2689</v>
      </c>
      <c r="I58" s="63" t="s">
        <v>1130</v>
      </c>
      <c r="J58" s="63" t="s">
        <v>2714</v>
      </c>
      <c r="K58" s="66">
        <v>500024737.62</v>
      </c>
      <c r="L58" s="65" t="s">
        <v>1148</v>
      </c>
      <c r="M58" s="67">
        <v>1</v>
      </c>
      <c r="N58" s="65" t="s">
        <v>27</v>
      </c>
      <c r="O58" s="65" t="s">
        <v>1148</v>
      </c>
      <c r="P58" s="79"/>
    </row>
    <row r="59" spans="1:16" s="7" customFormat="1" ht="24.75" customHeight="1" outlineLevel="1" x14ac:dyDescent="0.25">
      <c r="A59" s="144">
        <v>12</v>
      </c>
      <c r="B59" s="64" t="s">
        <v>2678</v>
      </c>
      <c r="C59" s="65" t="s">
        <v>31</v>
      </c>
      <c r="D59" s="63" t="s">
        <v>2680</v>
      </c>
      <c r="E59" s="145">
        <v>43088</v>
      </c>
      <c r="F59" s="145">
        <v>43404</v>
      </c>
      <c r="G59" s="160">
        <f t="shared" si="3"/>
        <v>10.533333333333333</v>
      </c>
      <c r="H59" s="64" t="s">
        <v>2689</v>
      </c>
      <c r="I59" s="63" t="s">
        <v>1130</v>
      </c>
      <c r="J59" s="63" t="s">
        <v>217</v>
      </c>
      <c r="K59" s="66">
        <v>500024737.62</v>
      </c>
      <c r="L59" s="65" t="s">
        <v>1148</v>
      </c>
      <c r="M59" s="67">
        <v>1</v>
      </c>
      <c r="N59" s="65" t="s">
        <v>27</v>
      </c>
      <c r="O59" s="65" t="s">
        <v>1148</v>
      </c>
      <c r="P59" s="79"/>
    </row>
    <row r="60" spans="1:16" s="7" customFormat="1" ht="24.75" customHeight="1" outlineLevel="1" x14ac:dyDescent="0.25">
      <c r="A60" s="144">
        <v>13</v>
      </c>
      <c r="B60" s="64" t="s">
        <v>2678</v>
      </c>
      <c r="C60" s="65" t="s">
        <v>31</v>
      </c>
      <c r="D60" s="63" t="s">
        <v>2683</v>
      </c>
      <c r="E60" s="145">
        <v>43655</v>
      </c>
      <c r="F60" s="145">
        <v>43818</v>
      </c>
      <c r="G60" s="160">
        <f t="shared" si="3"/>
        <v>5.4333333333333336</v>
      </c>
      <c r="H60" s="64" t="s">
        <v>2691</v>
      </c>
      <c r="I60" s="63" t="s">
        <v>1130</v>
      </c>
      <c r="J60" s="63" t="s">
        <v>2713</v>
      </c>
      <c r="K60" s="66">
        <v>280548261</v>
      </c>
      <c r="L60" s="65" t="s">
        <v>1148</v>
      </c>
      <c r="M60" s="67">
        <v>1</v>
      </c>
      <c r="N60" s="65" t="s">
        <v>27</v>
      </c>
      <c r="O60" s="65" t="s">
        <v>1148</v>
      </c>
      <c r="P60" s="79"/>
    </row>
    <row r="61" spans="1:16" s="7" customFormat="1" ht="24.75" customHeight="1" outlineLevel="1" x14ac:dyDescent="0.25">
      <c r="A61" s="144">
        <v>14</v>
      </c>
      <c r="B61" s="64" t="s">
        <v>2678</v>
      </c>
      <c r="C61" s="65" t="s">
        <v>31</v>
      </c>
      <c r="D61" s="63" t="s">
        <v>2683</v>
      </c>
      <c r="E61" s="145">
        <v>43655</v>
      </c>
      <c r="F61" s="145">
        <v>43818</v>
      </c>
      <c r="G61" s="160">
        <f t="shared" si="3"/>
        <v>5.4333333333333336</v>
      </c>
      <c r="H61" s="64" t="s">
        <v>2691</v>
      </c>
      <c r="I61" s="63" t="s">
        <v>1130</v>
      </c>
      <c r="J61" s="63" t="s">
        <v>2714</v>
      </c>
      <c r="K61" s="66">
        <v>280548261</v>
      </c>
      <c r="L61" s="65" t="s">
        <v>1148</v>
      </c>
      <c r="M61" s="67">
        <v>1</v>
      </c>
      <c r="N61" s="65" t="s">
        <v>27</v>
      </c>
      <c r="O61" s="65" t="s">
        <v>1148</v>
      </c>
      <c r="P61" s="79"/>
    </row>
    <row r="62" spans="1:16" s="7" customFormat="1" ht="24.75" customHeight="1" outlineLevel="1" x14ac:dyDescent="0.25">
      <c r="A62" s="144">
        <v>15</v>
      </c>
      <c r="B62" s="64" t="s">
        <v>2678</v>
      </c>
      <c r="C62" s="65" t="s">
        <v>31</v>
      </c>
      <c r="D62" s="63" t="s">
        <v>2683</v>
      </c>
      <c r="E62" s="145">
        <v>43655</v>
      </c>
      <c r="F62" s="145">
        <v>43818</v>
      </c>
      <c r="G62" s="160">
        <f t="shared" si="3"/>
        <v>5.4333333333333336</v>
      </c>
      <c r="H62" s="64" t="s">
        <v>2691</v>
      </c>
      <c r="I62" s="63" t="s">
        <v>1130</v>
      </c>
      <c r="J62" s="63" t="s">
        <v>217</v>
      </c>
      <c r="K62" s="66">
        <v>280548261</v>
      </c>
      <c r="L62" s="65" t="s">
        <v>1148</v>
      </c>
      <c r="M62" s="67">
        <v>1</v>
      </c>
      <c r="N62" s="65" t="s">
        <v>27</v>
      </c>
      <c r="O62" s="65" t="s">
        <v>1148</v>
      </c>
      <c r="P62" s="79"/>
    </row>
    <row r="63" spans="1:16" s="7" customFormat="1" ht="24.75" customHeight="1" outlineLevel="1" x14ac:dyDescent="0.25">
      <c r="A63" s="144">
        <v>16</v>
      </c>
      <c r="B63" s="64" t="s">
        <v>2678</v>
      </c>
      <c r="C63" s="65" t="s">
        <v>31</v>
      </c>
      <c r="D63" s="63" t="s">
        <v>2685</v>
      </c>
      <c r="E63" s="145">
        <v>43822</v>
      </c>
      <c r="F63" s="145">
        <v>43921</v>
      </c>
      <c r="G63" s="160">
        <f t="shared" si="3"/>
        <v>3.3</v>
      </c>
      <c r="H63" s="64" t="s">
        <v>2693</v>
      </c>
      <c r="I63" s="63" t="s">
        <v>1130</v>
      </c>
      <c r="J63" s="63" t="s">
        <v>2713</v>
      </c>
      <c r="K63" s="66">
        <v>164145836</v>
      </c>
      <c r="L63" s="65" t="s">
        <v>1148</v>
      </c>
      <c r="M63" s="67">
        <v>1</v>
      </c>
      <c r="N63" s="65" t="s">
        <v>27</v>
      </c>
      <c r="O63" s="65" t="s">
        <v>1148</v>
      </c>
      <c r="P63" s="79"/>
    </row>
    <row r="64" spans="1:16" s="7" customFormat="1" ht="24.75" customHeight="1" outlineLevel="1" x14ac:dyDescent="0.25">
      <c r="A64" s="144">
        <v>17</v>
      </c>
      <c r="B64" s="64" t="s">
        <v>2678</v>
      </c>
      <c r="C64" s="65" t="s">
        <v>31</v>
      </c>
      <c r="D64" s="63" t="s">
        <v>2685</v>
      </c>
      <c r="E64" s="145">
        <v>43822</v>
      </c>
      <c r="F64" s="145">
        <v>43921</v>
      </c>
      <c r="G64" s="160">
        <f t="shared" si="3"/>
        <v>3.3</v>
      </c>
      <c r="H64" s="64" t="s">
        <v>2693</v>
      </c>
      <c r="I64" s="63" t="s">
        <v>1130</v>
      </c>
      <c r="J64" s="63" t="s">
        <v>217</v>
      </c>
      <c r="K64" s="66">
        <v>164145836</v>
      </c>
      <c r="L64" s="65" t="s">
        <v>1148</v>
      </c>
      <c r="M64" s="67">
        <v>1</v>
      </c>
      <c r="N64" s="65" t="s">
        <v>27</v>
      </c>
      <c r="O64" s="65" t="s">
        <v>1148</v>
      </c>
      <c r="P64" s="79"/>
    </row>
    <row r="65" spans="1:16" s="7" customFormat="1" ht="24.75" customHeight="1" outlineLevel="1" x14ac:dyDescent="0.25">
      <c r="A65" s="144">
        <v>18</v>
      </c>
      <c r="B65" s="64" t="s">
        <v>2678</v>
      </c>
      <c r="C65" s="65" t="s">
        <v>31</v>
      </c>
      <c r="D65" s="63" t="s">
        <v>2685</v>
      </c>
      <c r="E65" s="145">
        <v>43822</v>
      </c>
      <c r="F65" s="145">
        <v>43921</v>
      </c>
      <c r="G65" s="160">
        <f t="shared" si="3"/>
        <v>3.3</v>
      </c>
      <c r="H65" s="64" t="s">
        <v>2693</v>
      </c>
      <c r="I65" s="63" t="s">
        <v>1130</v>
      </c>
      <c r="J65" s="63" t="s">
        <v>2714</v>
      </c>
      <c r="K65" s="66">
        <v>164145836</v>
      </c>
      <c r="L65" s="65" t="s">
        <v>1148</v>
      </c>
      <c r="M65" s="67">
        <v>1</v>
      </c>
      <c r="N65" s="65" t="s">
        <v>27</v>
      </c>
      <c r="O65" s="65" t="s">
        <v>1148</v>
      </c>
      <c r="P65" s="79"/>
    </row>
    <row r="66" spans="1:16" s="7" customFormat="1" ht="24.75" customHeight="1" outlineLevel="1" x14ac:dyDescent="0.25">
      <c r="A66" s="144">
        <v>19</v>
      </c>
      <c r="B66" s="64" t="s">
        <v>2678</v>
      </c>
      <c r="C66" s="65" t="s">
        <v>31</v>
      </c>
      <c r="D66" s="63" t="s">
        <v>2686</v>
      </c>
      <c r="E66" s="145">
        <v>43922</v>
      </c>
      <c r="F66" s="145">
        <v>44104</v>
      </c>
      <c r="G66" s="160">
        <f t="shared" si="3"/>
        <v>6.0666666666666664</v>
      </c>
      <c r="H66" s="64" t="s">
        <v>2693</v>
      </c>
      <c r="I66" s="63" t="s">
        <v>1130</v>
      </c>
      <c r="J66" s="63" t="s">
        <v>2714</v>
      </c>
      <c r="K66" s="66">
        <v>374087363</v>
      </c>
      <c r="L66" s="65" t="s">
        <v>1148</v>
      </c>
      <c r="M66" s="67">
        <v>1</v>
      </c>
      <c r="N66" s="124" t="s">
        <v>27</v>
      </c>
      <c r="O66" s="65" t="s">
        <v>1148</v>
      </c>
      <c r="P66" s="79"/>
    </row>
    <row r="67" spans="1:16" s="7" customFormat="1" ht="24.75" customHeight="1" outlineLevel="1" x14ac:dyDescent="0.25">
      <c r="A67" s="144">
        <v>20</v>
      </c>
      <c r="B67" s="64" t="s">
        <v>2678</v>
      </c>
      <c r="C67" s="65" t="s">
        <v>31</v>
      </c>
      <c r="D67" s="63" t="s">
        <v>2686</v>
      </c>
      <c r="E67" s="145">
        <v>43922</v>
      </c>
      <c r="F67" s="145">
        <v>44104</v>
      </c>
      <c r="G67" s="160">
        <f t="shared" si="3"/>
        <v>6.0666666666666664</v>
      </c>
      <c r="H67" s="64" t="s">
        <v>2693</v>
      </c>
      <c r="I67" s="63" t="s">
        <v>1130</v>
      </c>
      <c r="J67" s="63" t="s">
        <v>2717</v>
      </c>
      <c r="K67" s="66">
        <v>374087363</v>
      </c>
      <c r="L67" s="65" t="s">
        <v>1148</v>
      </c>
      <c r="M67" s="67">
        <v>1</v>
      </c>
      <c r="N67" s="124" t="s">
        <v>27</v>
      </c>
      <c r="O67" s="65" t="s">
        <v>1148</v>
      </c>
      <c r="P67" s="79"/>
    </row>
    <row r="68" spans="1:16" s="7" customFormat="1" ht="24.75" customHeight="1" outlineLevel="1" x14ac:dyDescent="0.25">
      <c r="A68" s="144">
        <v>21</v>
      </c>
      <c r="B68" s="64" t="s">
        <v>2678</v>
      </c>
      <c r="C68" s="65" t="s">
        <v>31</v>
      </c>
      <c r="D68" s="63" t="s">
        <v>2686</v>
      </c>
      <c r="E68" s="145">
        <v>43922</v>
      </c>
      <c r="F68" s="145">
        <v>44104</v>
      </c>
      <c r="G68" s="160">
        <f t="shared" si="3"/>
        <v>6.0666666666666664</v>
      </c>
      <c r="H68" s="64" t="s">
        <v>2693</v>
      </c>
      <c r="I68" s="63" t="s">
        <v>1130</v>
      </c>
      <c r="J68" s="63" t="s">
        <v>2713</v>
      </c>
      <c r="K68" s="66">
        <v>374087363</v>
      </c>
      <c r="L68" s="65" t="s">
        <v>1148</v>
      </c>
      <c r="M68" s="67">
        <v>1</v>
      </c>
      <c r="N68" s="124" t="s">
        <v>27</v>
      </c>
      <c r="O68" s="65" t="s">
        <v>1148</v>
      </c>
      <c r="P68" s="79"/>
    </row>
    <row r="69" spans="1:16" s="7" customFormat="1" ht="24.75" customHeight="1" outlineLevel="1" x14ac:dyDescent="0.25">
      <c r="A69" s="144">
        <v>22</v>
      </c>
      <c r="B69" s="64" t="s">
        <v>2678</v>
      </c>
      <c r="C69" s="65" t="s">
        <v>31</v>
      </c>
      <c r="D69" s="63" t="s">
        <v>2716</v>
      </c>
      <c r="E69" s="145">
        <v>44132</v>
      </c>
      <c r="F69" s="145">
        <v>44180</v>
      </c>
      <c r="G69" s="160">
        <f t="shared" si="3"/>
        <v>1.6</v>
      </c>
      <c r="H69" s="64" t="s">
        <v>2693</v>
      </c>
      <c r="I69" s="63" t="s">
        <v>1130</v>
      </c>
      <c r="J69" s="63" t="s">
        <v>2714</v>
      </c>
      <c r="K69" s="66">
        <v>128256580</v>
      </c>
      <c r="L69" s="65" t="s">
        <v>1148</v>
      </c>
      <c r="M69" s="67">
        <v>1</v>
      </c>
      <c r="N69" s="65" t="s">
        <v>2634</v>
      </c>
      <c r="O69" s="65" t="s">
        <v>1148</v>
      </c>
      <c r="P69" s="79"/>
    </row>
    <row r="70" spans="1:16" s="7" customFormat="1" ht="24.75" customHeight="1" outlineLevel="1" x14ac:dyDescent="0.25">
      <c r="A70" s="144">
        <v>23</v>
      </c>
      <c r="B70" s="64" t="s">
        <v>2678</v>
      </c>
      <c r="C70" s="65" t="s">
        <v>31</v>
      </c>
      <c r="D70" s="63" t="s">
        <v>2716</v>
      </c>
      <c r="E70" s="145">
        <v>44132</v>
      </c>
      <c r="F70" s="145">
        <v>44180</v>
      </c>
      <c r="G70" s="160">
        <f t="shared" si="3"/>
        <v>1.6</v>
      </c>
      <c r="H70" s="64" t="s">
        <v>2693</v>
      </c>
      <c r="I70" s="63" t="s">
        <v>1130</v>
      </c>
      <c r="J70" s="63" t="s">
        <v>2717</v>
      </c>
      <c r="K70" s="66">
        <v>128256580</v>
      </c>
      <c r="L70" s="65" t="s">
        <v>1148</v>
      </c>
      <c r="M70" s="67">
        <v>1</v>
      </c>
      <c r="N70" s="65" t="s">
        <v>2634</v>
      </c>
      <c r="O70" s="65" t="s">
        <v>1148</v>
      </c>
      <c r="P70" s="79"/>
    </row>
    <row r="71" spans="1:16" s="7" customFormat="1" ht="24.75" customHeight="1" outlineLevel="1" x14ac:dyDescent="0.25">
      <c r="A71" s="144">
        <v>24</v>
      </c>
      <c r="B71" s="64" t="s">
        <v>2678</v>
      </c>
      <c r="C71" s="65" t="s">
        <v>31</v>
      </c>
      <c r="D71" s="63" t="s">
        <v>2716</v>
      </c>
      <c r="E71" s="145">
        <v>44132</v>
      </c>
      <c r="F71" s="145">
        <v>44180</v>
      </c>
      <c r="G71" s="160">
        <f t="shared" si="3"/>
        <v>1.6</v>
      </c>
      <c r="H71" s="64" t="s">
        <v>2693</v>
      </c>
      <c r="I71" s="63" t="s">
        <v>1130</v>
      </c>
      <c r="J71" s="63" t="s">
        <v>2713</v>
      </c>
      <c r="K71" s="66">
        <v>128256580</v>
      </c>
      <c r="L71" s="65" t="s">
        <v>1148</v>
      </c>
      <c r="M71" s="67">
        <v>1</v>
      </c>
      <c r="N71" s="65" t="s">
        <v>2634</v>
      </c>
      <c r="O71" s="65" t="s">
        <v>1148</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2694</v>
      </c>
      <c r="E114" s="145">
        <v>43880</v>
      </c>
      <c r="F114" s="145">
        <v>44196</v>
      </c>
      <c r="G114" s="160">
        <f>IF(AND(E114&lt;&gt;"",F114&lt;&gt;""),((F114-E114)/30),"")</f>
        <v>10.533333333333333</v>
      </c>
      <c r="H114" s="122" t="s">
        <v>2701</v>
      </c>
      <c r="I114" s="121" t="s">
        <v>741</v>
      </c>
      <c r="J114" s="121" t="s">
        <v>754</v>
      </c>
      <c r="K114" s="123">
        <v>581500056</v>
      </c>
      <c r="L114" s="100">
        <f>+IF(AND(K114&gt;0,O114="Ejecución"),(K114/877802)*Tabla28[[#This Row],[% participación]],IF(AND(K114&gt;0,O114&lt;&gt;"Ejecución"),"-",""))</f>
        <v>662.45013795821842</v>
      </c>
      <c r="M114" s="124" t="s">
        <v>1148</v>
      </c>
      <c r="N114" s="173">
        <v>1</v>
      </c>
      <c r="O114" s="162" t="s">
        <v>1150</v>
      </c>
      <c r="P114" s="78"/>
    </row>
    <row r="115" spans="1:16" s="6" customFormat="1" ht="24.75" customHeight="1" x14ac:dyDescent="0.25">
      <c r="A115" s="143">
        <v>2</v>
      </c>
      <c r="B115" s="161" t="s">
        <v>2665</v>
      </c>
      <c r="C115" s="163" t="s">
        <v>31</v>
      </c>
      <c r="D115" s="63" t="s">
        <v>2695</v>
      </c>
      <c r="E115" s="145">
        <v>43881</v>
      </c>
      <c r="F115" s="145">
        <v>44196</v>
      </c>
      <c r="G115" s="160">
        <f t="shared" ref="G115:G116" si="4">IF(AND(E115&lt;&gt;"",F115&lt;&gt;""),((F115-E115)/30),"")</f>
        <v>10.5</v>
      </c>
      <c r="H115" s="64" t="s">
        <v>2702</v>
      </c>
      <c r="I115" s="63" t="s">
        <v>741</v>
      </c>
      <c r="J115" s="63" t="s">
        <v>744</v>
      </c>
      <c r="K115" s="68">
        <v>2382369969</v>
      </c>
      <c r="L115" s="100">
        <f>+IF(AND(K115&gt;0,O115="Ejecución"),(K115/877802)*Tabla28[[#This Row],[% participación]],IF(AND(K115&gt;0,O115&lt;&gt;"Ejecución"),"-",""))</f>
        <v>2714.0174766063419</v>
      </c>
      <c r="M115" s="65" t="s">
        <v>1148</v>
      </c>
      <c r="N115" s="173">
        <v>1</v>
      </c>
      <c r="O115" s="162" t="s">
        <v>1150</v>
      </c>
      <c r="P115" s="78"/>
    </row>
    <row r="116" spans="1:16" s="6" customFormat="1" ht="24.75" customHeight="1" x14ac:dyDescent="0.25">
      <c r="A116" s="143">
        <v>3</v>
      </c>
      <c r="B116" s="161" t="s">
        <v>2665</v>
      </c>
      <c r="C116" s="163" t="s">
        <v>31</v>
      </c>
      <c r="D116" s="63" t="s">
        <v>2696</v>
      </c>
      <c r="E116" s="145">
        <v>43881</v>
      </c>
      <c r="F116" s="145">
        <v>44196</v>
      </c>
      <c r="G116" s="160">
        <f t="shared" si="4"/>
        <v>10.5</v>
      </c>
      <c r="H116" s="64" t="s">
        <v>2703</v>
      </c>
      <c r="I116" s="63" t="s">
        <v>741</v>
      </c>
      <c r="J116" s="63" t="s">
        <v>90</v>
      </c>
      <c r="K116" s="68">
        <v>2609848970</v>
      </c>
      <c r="L116" s="100">
        <f>+IF(AND(K116&gt;0,O116="Ejecución"),(K116/877802)*Tabla28[[#This Row],[% participación]],IF(AND(K116&gt;0,O116&lt;&gt;"Ejecución"),"-",""))</f>
        <v>2973.1636177634591</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43880</v>
      </c>
      <c r="F117" s="145">
        <v>44196</v>
      </c>
      <c r="G117" s="160">
        <f t="shared" ref="G117:G159" si="5">IF(AND(E117&lt;&gt;"",F117&lt;&gt;""),((F117-E117)/30),"")</f>
        <v>10.533333333333333</v>
      </c>
      <c r="H117" s="64" t="s">
        <v>2704</v>
      </c>
      <c r="I117" s="63" t="s">
        <v>741</v>
      </c>
      <c r="J117" s="63" t="s">
        <v>754</v>
      </c>
      <c r="K117" s="68">
        <v>685198622</v>
      </c>
      <c r="L117" s="100">
        <f>+IF(AND(K117&gt;0,O117="Ejecución"),(K117/877802)*Tabla28[[#This Row],[% participación]],IF(AND(K117&gt;0,O117&lt;&gt;"Ejecución"),"-",""))</f>
        <v>780.58448488383488</v>
      </c>
      <c r="M117" s="65" t="s">
        <v>1148</v>
      </c>
      <c r="N117" s="173">
        <v>1</v>
      </c>
      <c r="O117" s="162" t="s">
        <v>1150</v>
      </c>
      <c r="P117" s="78"/>
    </row>
    <row r="118" spans="1:16" s="7" customFormat="1" ht="24.75" customHeight="1" outlineLevel="1" x14ac:dyDescent="0.25">
      <c r="A118" s="144">
        <v>5</v>
      </c>
      <c r="B118" s="161" t="s">
        <v>2665</v>
      </c>
      <c r="C118" s="163" t="s">
        <v>31</v>
      </c>
      <c r="D118" s="63" t="s">
        <v>2698</v>
      </c>
      <c r="E118" s="145">
        <v>44168</v>
      </c>
      <c r="F118" s="145">
        <v>44773</v>
      </c>
      <c r="G118" s="160">
        <f t="shared" si="5"/>
        <v>20.166666666666668</v>
      </c>
      <c r="H118" s="64" t="s">
        <v>2705</v>
      </c>
      <c r="I118" s="63" t="s">
        <v>741</v>
      </c>
      <c r="J118" s="63" t="s">
        <v>754</v>
      </c>
      <c r="K118" s="68">
        <v>211742976</v>
      </c>
      <c r="L118" s="100">
        <f>+IF(AND(K118&gt;0,O118="Ejecución"),(K118/877802)*Tabla28[[#This Row],[% participación]],IF(AND(K118&gt;0,O118&lt;&gt;"Ejecución"),"-",""))</f>
        <v>241.21951875252051</v>
      </c>
      <c r="M118" s="65" t="s">
        <v>1148</v>
      </c>
      <c r="N118" s="173">
        <v>1</v>
      </c>
      <c r="O118" s="162" t="s">
        <v>1150</v>
      </c>
      <c r="P118" s="79"/>
    </row>
    <row r="119" spans="1:16" s="7" customFormat="1" ht="24.75" customHeight="1" outlineLevel="1" x14ac:dyDescent="0.25">
      <c r="A119" s="144">
        <v>6</v>
      </c>
      <c r="B119" s="161" t="s">
        <v>2665</v>
      </c>
      <c r="C119" s="163" t="s">
        <v>31</v>
      </c>
      <c r="D119" s="63" t="s">
        <v>2699</v>
      </c>
      <c r="E119" s="145">
        <v>44189</v>
      </c>
      <c r="F119" s="145">
        <v>44561</v>
      </c>
      <c r="G119" s="160">
        <f t="shared" si="5"/>
        <v>12.4</v>
      </c>
      <c r="H119" s="64" t="s">
        <v>2706</v>
      </c>
      <c r="I119" s="63" t="s">
        <v>1130</v>
      </c>
      <c r="J119" s="63" t="s">
        <v>1132</v>
      </c>
      <c r="K119" s="68">
        <v>564808650</v>
      </c>
      <c r="L119" s="100">
        <f>+IF(AND(K119&gt;0,O119="Ejecución"),(K119/877802)*Tabla28[[#This Row],[% participación]],IF(AND(K119&gt;0,O119&lt;&gt;"Ejecución"),"-",""))</f>
        <v>643.43513685318555</v>
      </c>
      <c r="M119" s="65" t="s">
        <v>1148</v>
      </c>
      <c r="N119" s="173">
        <v>1</v>
      </c>
      <c r="O119" s="162" t="s">
        <v>1150</v>
      </c>
      <c r="P119" s="79"/>
    </row>
    <row r="120" spans="1:16" s="7" customFormat="1" ht="24.75" customHeight="1" outlineLevel="1" x14ac:dyDescent="0.25">
      <c r="A120" s="144">
        <v>7</v>
      </c>
      <c r="B120" s="161" t="s">
        <v>2665</v>
      </c>
      <c r="C120" s="163" t="s">
        <v>31</v>
      </c>
      <c r="D120" s="63" t="s">
        <v>2700</v>
      </c>
      <c r="E120" s="145">
        <v>44189</v>
      </c>
      <c r="F120" s="145">
        <v>44561</v>
      </c>
      <c r="G120" s="160">
        <f t="shared" si="5"/>
        <v>12.4</v>
      </c>
      <c r="H120" s="64" t="s">
        <v>2707</v>
      </c>
      <c r="I120" s="63" t="s">
        <v>1078</v>
      </c>
      <c r="J120" s="63" t="s">
        <v>1086</v>
      </c>
      <c r="K120" s="68">
        <v>433726380</v>
      </c>
      <c r="L120" s="100">
        <f>+IF(AND(K120&gt;0,O120="Ejecución"),(K120/877802)*Tabla28[[#This Row],[% participación]],IF(AND(K120&gt;0,O120&lt;&gt;"Ejecución"),"-",""))</f>
        <v>494.1050259625747</v>
      </c>
      <c r="M120" s="65" t="s">
        <v>1148</v>
      </c>
      <c r="N120" s="173">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1.6E-2</v>
      </c>
      <c r="G179" s="165">
        <f>IF(F179&gt;0,SUM(E179+F179),"")</f>
        <v>3.6000000000000004E-2</v>
      </c>
      <c r="H179" s="5"/>
      <c r="I179" s="192" t="s">
        <v>2671</v>
      </c>
      <c r="J179" s="192"/>
      <c r="K179" s="192"/>
      <c r="L179" s="192"/>
      <c r="M179" s="172">
        <v>2.1999999999999999E-2</v>
      </c>
      <c r="O179" s="8"/>
      <c r="Q179" s="19"/>
      <c r="R179" s="159">
        <f>IF(M179&gt;0,SUM(L179+M179),"")</f>
        <v>2.1999999999999999E-2</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3.6000000000000004E-2</v>
      </c>
      <c r="D185" s="91" t="s">
        <v>2628</v>
      </c>
      <c r="E185" s="94">
        <f>+(C185*SUM(K20:K35))</f>
        <v>136186344.00000003</v>
      </c>
      <c r="F185" s="92"/>
      <c r="G185" s="93"/>
      <c r="H185" s="88"/>
      <c r="I185" s="90" t="s">
        <v>2627</v>
      </c>
      <c r="J185" s="166">
        <f>+SUM(M179:M183)</f>
        <v>2.1999999999999999E-2</v>
      </c>
      <c r="K185" s="237" t="s">
        <v>2628</v>
      </c>
      <c r="L185" s="237"/>
      <c r="M185" s="94">
        <f>+J185*(SUM(K20:K35))</f>
        <v>83224988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41541</v>
      </c>
      <c r="D193" s="5"/>
      <c r="E193" s="126">
        <v>3205</v>
      </c>
      <c r="F193" s="5"/>
      <c r="G193" s="5"/>
      <c r="H193" s="147" t="s">
        <v>2708</v>
      </c>
      <c r="J193" s="5"/>
      <c r="K193" s="127">
        <v>41208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2718</v>
      </c>
      <c r="J211" s="27" t="s">
        <v>2622</v>
      </c>
      <c r="K211" s="148" t="s">
        <v>2709</v>
      </c>
      <c r="L211" s="21"/>
      <c r="M211" s="21"/>
      <c r="N211" s="21"/>
      <c r="O211" s="8"/>
    </row>
    <row r="212" spans="1:15" x14ac:dyDescent="0.25">
      <c r="A212" s="9"/>
      <c r="B212" s="27" t="s">
        <v>2619</v>
      </c>
      <c r="C212" s="147" t="s">
        <v>2708</v>
      </c>
      <c r="D212" s="21"/>
      <c r="G212" s="27" t="s">
        <v>2621</v>
      </c>
      <c r="H212" s="148" t="s">
        <v>2710</v>
      </c>
      <c r="J212" s="27" t="s">
        <v>2623</v>
      </c>
      <c r="K212" s="147"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2020-12-29T16:28:05Z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