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CONTRATACIÓN\CONTRATACION PRIMERA INFANCIA 2020-2021\MANIFESTACIONES CORMADES\4 2021-95-10002076 SAN JOSE DEL GUAVIARE\"/>
    </mc:Choice>
  </mc:AlternateContent>
  <xr:revisionPtr revIDLastSave="0" documentId="13_ncr:1_{FC4A50B4-E614-47F4-B098-F821D7D0B59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60" yWindow="375" windowWidth="28740" windowHeight="149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<sst xmlns="http://schemas.openxmlformats.org/spreadsheetml/2006/main" count="3137" uniqueCount="2715">
  <si>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</si>
  <si>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</si>
  <si>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</si>
  <si>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</si>
  <si>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</si>
  <si>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</si>
  <si>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</si>
  <si>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</si>
  <si>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</si>
  <si>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</si>
  <si>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</si>
  <si>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</si>
  <si>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</si>
  <si>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</si>
  <si>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</si>
  <si>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</si>
  <si>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</si>
  <si>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</si>
  <si>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</si>
  <si>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</si>
  <si>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</si>
  <si>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</si>
  <si>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</si>
  <si>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</si>
  <si>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</si>
  <si>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</si>
  <si>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</si>
  <si>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</si>
  <si>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</si>
  <si>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</si>
  <si>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</si>
  <si>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</si>
  <si>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</si>
  <si>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</si>
  <si>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</si>
  <si>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</si>
  <si>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</si>
  <si>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</si>
  <si>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</si>
  <si>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</si>
  <si>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</si>
  <si>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</si>
  <si>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</si>
  <si>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</si>
  <si>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</si>
  <si>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</si>
  <si>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</si>
  <si>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</si>
  <si>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</si>
  <si>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</si>
  <si>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</si>
  <si>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</si>
  <si>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</si>
  <si>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</si>
  <si>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</si>
  <si>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</si>
  <si>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</si>
  <si>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</si>
  <si>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</si>
  <si>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</si>
  <si>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</si>
  <si>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</si>
  <si>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</si>
  <si>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</si>
  <si>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</si>
  <si>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</si>
  <si>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</si>
  <si>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</si>
  <si>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</si>
  <si>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</si>
  <si>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</si>
  <si>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</si>
  <si>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</si>
  <si>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</si>
  <si>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</si>
  <si>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</si>
  <si>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</si>
  <si>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</si>
  <si>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</si>
  <si>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</si>
  <si>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</si>
  <si>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</si>
  <si>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</si>
  <si>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</si>
  <si>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</si>
  <si>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</si>
  <si>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</si>
  <si>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</si>
  <si>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</si>
  <si>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</si>
  <si>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</si>
  <si>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</si>
  <si>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</si>
  <si>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</si>
  <si>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</si>
  <si>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</si>
  <si>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</si>
  <si>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</si>
  <si>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</si>
  <si>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</si>
  <si>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</si>
  <si>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</si>
  <si>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</si>
  <si>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</si>
  <si>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</si>
  <si>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</si>
  <si>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</si>
  <si>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</si>
  <si>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</si>
  <si>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</si>
  <si>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</si>
  <si>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</si>
  <si>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</si>
  <si>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</si>
  <si>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</si>
  <si>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</si>
  <si>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</si>
  <si>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</si>
  <si>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</si>
  <si>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</si>
  <si>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</si>
  <si>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</si>
  <si>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</si>
  <si>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</si>
  <si>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</si>
  <si>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</si>
  <si>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</si>
  <si>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</si>
  <si>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</si>
  <si>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</si>
  <si>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</si>
  <si>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</si>
  <si>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</si>
  <si>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</si>
  <si>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</si>
  <si>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</si>
  <si>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</si>
  <si>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</si>
  <si>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</si>
  <si>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</si>
  <si>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</si>
  <si>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</si>
  <si>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</si>
  <si>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</si>
  <si>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</si>
  <si>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</si>
  <si>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</si>
  <si>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</si>
  <si>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</si>
  <si>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</si>
  <si>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</si>
  <si>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</si>
  <si>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</si>
  <si>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</si>
  <si>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</si>
  <si>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</si>
  <si>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</si>
  <si>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</si>
  <si>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</si>
  <si>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</si>
  <si>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</si>
  <si>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</si>
  <si>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</si>
  <si>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</si>
  <si>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</si>
  <si>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</si>
  <si>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</si>
  <si>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</si>
  <si>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</si>
  <si>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</si>
  <si>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</si>
  <si>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</si>
  <si>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</si>
  <si>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</si>
  <si>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</si>
  <si>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</si>
  <si>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</si>
  <si>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</si>
  <si>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</si>
  <si>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</si>
  <si>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</si>
  <si>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</si>
  <si>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</si>
  <si>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</si>
  <si>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</si>
  <si>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</si>
  <si>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</si>
  <si>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</si>
  <si>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</si>
  <si>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</si>
  <si>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</si>
  <si>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</si>
  <si>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</si>
  <si>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</si>
  <si>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</si>
  <si>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</si>
  <si>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</si>
  <si>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</si>
  <si>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</si>
  <si>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</si>
  <si>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</si>
  <si>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</si>
  <si>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</si>
  <si>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</si>
  <si>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</si>
  <si>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</si>
  <si>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</si>
  <si>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</si>
  <si>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</si>
  <si>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</si>
  <si>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</si>
  <si>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</si>
  <si>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</si>
  <si>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</si>
  <si>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</si>
  <si>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</si>
  <si>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</si>
  <si>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</si>
  <si>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</si>
  <si>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</si>
  <si>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</si>
  <si>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</si>
  <si>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</si>
  <si>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</si>
  <si>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</si>
  <si>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</si>
  <si>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</si>
  <si>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</si>
  <si>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</si>
  <si>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</si>
  <si>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</si>
  <si>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</si>
  <si>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</si>
  <si>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</si>
  <si>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</si>
  <si>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</si>
  <si>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</si>
  <si>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</si>
  <si>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</si>
  <si>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</si>
  <si>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</si>
  <si>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</si>
  <si>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</si>
  <si>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</si>
  <si>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</si>
  <si>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</si>
  <si>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</si>
  <si>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</si>
  <si>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</si>
  <si>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</si>
  <si>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</si>
  <si>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</si>
  <si>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</si>
  <si>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</si>
  <si>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</si>
  <si>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</si>
  <si>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</si>
  <si>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</si>
  <si>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</si>
  <si>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</si>
  <si>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</si>
  <si>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</si>
  <si>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</si>
  <si>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</si>
  <si>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</si>
  <si>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</si>
  <si>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</si>
  <si>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</si>
  <si>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</si>
  <si>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</si>
  <si>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</si>
  <si>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</si>
  <si>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</si>
  <si>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</si>
  <si>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</si>
  <si>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</si>
  <si>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</si>
  <si>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</si>
  <si>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</si>
  <si>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</si>
  <si>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</si>
  <si>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</si>
  <si>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</si>
  <si>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</si>
  <si>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</si>
  <si>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</si>
  <si>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</si>
  <si>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</si>
  <si>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</si>
  <si>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</si>
  <si>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</si>
  <si>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</si>
  <si>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</si>
  <si>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</si>
  <si>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</si>
  <si>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</si>
  <si>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</si>
  <si>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</si>
  <si>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</si>
  <si>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</si>
  <si>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</si>
  <si>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</si>
  <si>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</si>
  <si>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</si>
  <si>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</si>
  <si>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</si>
  <si>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</si>
  <si>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</si>
  <si>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</si>
  <si>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</si>
  <si>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</si>
  <si>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</si>
  <si>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</si>
  <si>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</si>
  <si>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</si>
  <si>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</si>
  <si>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</si>
  <si>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</si>
  <si>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</si>
  <si>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</si>
  <si>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</si>
  <si>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</si>
  <si>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</si>
  <si>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</si>
  <si>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</si>
  <si>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</si>
  <si>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</si>
  <si>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</si>
  <si>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</si>
  <si>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</si>
  <si>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</si>
  <si>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</si>
  <si>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</si>
  <si>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</si>
  <si>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</si>
  <si>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</si>
  <si>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</si>
  <si>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</si>
  <si>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</si>
  <si>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</si>
  <si>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</si>
  <si>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</si>
  <si>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</si>
  <si>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</si>
  <si>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</si>
  <si>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</si>
  <si>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</si>
  <si>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</si>
  <si>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</si>
  <si>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</si>
  <si>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</si>
  <si>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</si>
  <si>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</si>
  <si>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</si>
  <si>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</si>
  <si>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</si>
  <si>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</si>
  <si>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</si>
  <si>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</si>
  <si>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</si>
  <si>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</si>
  <si>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</si>
  <si>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</si>
  <si>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</si>
  <si>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</si>
  <si>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</si>
  <si>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</si>
  <si>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</si>
  <si>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</si>
  <si>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</si>
  <si>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</si>
  <si>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</si>
  <si>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</si>
  <si>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</si>
  <si>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</si>
  <si>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</si>
  <si>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</si>
  <si>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</si>
  <si>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</si>
  <si>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</si>
  <si>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</si>
  <si>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</si>
  <si>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</si>
  <si>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</si>
  <si>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</si>
  <si>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</si>
  <si>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</si>
  <si>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</si>
  <si>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</si>
  <si>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</si>
  <si>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</si>
  <si>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</si>
  <si>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</si>
  <si>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</si>
  <si>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</si>
  <si>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</si>
  <si>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</si>
  <si>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</si>
  <si>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</si>
  <si>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</si>
  <si>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</si>
  <si>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</si>
  <si>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</si>
  <si>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</si>
  <si>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</si>
  <si>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</si>
  <si>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</si>
  <si>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</si>
  <si>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</si>
  <si>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</si>
  <si>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</si>
  <si>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</si>
  <si>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</si>
  <si>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</si>
  <si>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</si>
  <si>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</si>
  <si>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</si>
  <si>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</si>
  <si>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</si>
  <si>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</si>
  <si>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</si>
  <si>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</si>
  <si>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</si>
  <si>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</si>
  <si>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</si>
  <si>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</si>
  <si>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</si>
  <si>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</si>
  <si>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</si>
  <si>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</si>
  <si>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</si>
  <si>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</si>
  <si>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</si>
  <si>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</si>
  <si>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</si>
  <si>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</si>
  <si>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</si>
  <si>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</si>
  <si>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</si>
  <si>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</si>
  <si>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</si>
  <si>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</si>
  <si>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</si>
  <si>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</si>
  <si>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</si>
  <si>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</si>
  <si>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</si>
  <si>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</si>
  <si>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</si>
  <si>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</si>
  <si>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</si>
  <si>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</si>
  <si>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</si>
  <si>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</si>
  <si>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</si>
  <si>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</si>
  <si>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</si>
  <si>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</si>
  <si>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</si>
  <si>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</si>
  <si>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</si>
  <si>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</si>
  <si>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</si>
  <si>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</si>
  <si>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</si>
  <si>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</si>
  <si>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</si>
  <si>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</si>
  <si>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</si>
  <si>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</si>
  <si>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</si>
  <si>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</si>
  <si>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</si>
  <si>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</si>
  <si>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</si>
  <si>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</si>
  <si>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</si>
  <si>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</si>
  <si>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</si>
  <si>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</si>
  <si>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</si>
  <si>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</si>
  <si>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</si>
  <si>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</si>
  <si>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</si>
  <si>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</si>
  <si>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</si>
  <si>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</si>
  <si>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</si>
  <si>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</si>
  <si>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</si>
  <si>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</si>
  <si>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</si>
  <si>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</si>
  <si>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</si>
  <si>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</si>
  <si>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</si>
  <si>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</si>
  <si>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</si>
  <si>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</si>
  <si>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</si>
  <si>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</si>
  <si>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</si>
  <si>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</si>
  <si>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</si>
  <si>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</si>
  <si>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</si>
  <si>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</si>
  <si>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</si>
  <si>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</si>
  <si>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</si>
  <si>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</si>
  <si>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</si>
  <si>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</si>
  <si>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</si>
  <si>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</si>
  <si>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</si>
  <si>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</si>
  <si>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</si>
  <si>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</si>
  <si>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</si>
  <si>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</si>
  <si>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</si>
  <si>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</si>
  <si>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</si>
  <si>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</si>
  <si>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</si>
  <si>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</si>
  <si>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</si>
  <si>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</si>
  <si>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</si>
  <si>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</si>
  <si>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</si>
  <si>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</si>
  <si>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</si>
  <si>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</si>
  <si>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</si>
  <si>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</si>
  <si>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</si>
  <si>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</si>
  <si>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</si>
  <si>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</si>
  <si>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</si>
  <si>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</si>
  <si>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</si>
  <si>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</si>
  <si>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</si>
  <si>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</si>
  <si>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</si>
  <si>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</si>
  <si>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</si>
  <si>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</si>
  <si>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</si>
  <si>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</si>
  <si>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</si>
  <si>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</si>
  <si>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</si>
  <si>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</si>
  <si>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</si>
  <si>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</si>
  <si>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</si>
  <si>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</si>
  <si>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</si>
  <si>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</si>
  <si>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</si>
  <si>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</si>
  <si>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</si>
  <si>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</si>
  <si>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</si>
  <si>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</si>
  <si>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</si>
  <si>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</si>
  <si>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</si>
  <si>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</si>
  <si>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</si>
  <si>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</si>
  <si>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</si>
  <si>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</si>
  <si>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</si>
  <si>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</si>
  <si>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</si>
  <si>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</si>
  <si>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</si>
  <si>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</si>
  <si>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</si>
  <si>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</si>
  <si>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</si>
  <si>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</si>
  <si>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</si>
  <si>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</si>
  <si>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</si>
  <si>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</si>
  <si>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</si>
  <si>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</si>
  <si>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</si>
  <si>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</si>
  <si>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</si>
  <si>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</si>
  <si>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</si>
  <si>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</si>
  <si>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</si>
  <si>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</si>
  <si>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</si>
  <si>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</si>
  <si>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</si>
  <si>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</si>
  <si>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</si>
  <si>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</si>
  <si>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</si>
  <si>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</si>
  <si>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</si>
  <si>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</si>
  <si>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</si>
  <si>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</si>
  <si>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</si>
  <si>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</si>
  <si>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</si>
  <si>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</si>
  <si>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</si>
  <si>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</si>
  <si>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</si>
  <si>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</si>
  <si>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</si>
  <si>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</si>
  <si>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</si>
  <si>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</si>
  <si>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</si>
  <si>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</si>
  <si>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</si>
  <si>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</si>
  <si>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</si>
  <si>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</si>
  <si>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</si>
  <si>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</si>
  <si>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</si>
  <si>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</si>
  <si>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</si>
  <si>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</si>
  <si>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</si>
  <si>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</si>
  <si>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</si>
  <si>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</si>
  <si>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</si>
  <si>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</si>
  <si>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</si>
  <si>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</si>
  <si>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</si>
  <si>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</si>
  <si>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</si>
  <si>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</si>
  <si>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</si>
  <si>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</si>
  <si>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</si>
  <si>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</si>
  <si>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</si>
  <si>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</si>
  <si>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</si>
  <si>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</si>
  <si>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</si>
  <si>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</si>
  <si>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</si>
  <si>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</si>
  <si>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</si>
  <si>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</si>
  <si>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</si>
  <si>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</si>
  <si>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</si>
  <si>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</si>
  <si>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</si>
  <si>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</si>
  <si>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</si>
  <si>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</si>
  <si>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</si>
  <si>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</si>
  <si>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</si>
  <si>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</si>
  <si>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</si>
  <si>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</si>
  <si>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</si>
  <si>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</si>
  <si>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</si>
  <si>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</si>
  <si>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</si>
  <si>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</si>
  <si>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</si>
  <si>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</si>
  <si>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</si>
  <si>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</si>
  <si>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</si>
  <si>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</si>
  <si>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</si>
  <si>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</si>
  <si>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</si>
  <si>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</si>
  <si>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</si>
  <si>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</si>
  <si>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</si>
  <si>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</si>
  <si>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</si>
  <si>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</si>
  <si>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</si>
  <si>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</si>
  <si>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</si>
  <si>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</si>
  <si>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</si>
  <si>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</si>
  <si>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</si>
  <si>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</si>
  <si>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</si>
  <si>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</si>
  <si>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</si>
  <si>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</si>
  <si>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</si>
  <si>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</si>
  <si>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</si>
  <si>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</si>
  <si>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</si>
  <si>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</si>
  <si>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</si>
  <si>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</si>
  <si>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</si>
  <si>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</si>
  <si>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</si>
  <si>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</si>
  <si>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</si>
  <si>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</si>
  <si>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</si>
  <si>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</si>
  <si>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</si>
  <si>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</si>
  <si>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</si>
  <si>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</si>
  <si>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</si>
  <si>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</si>
  <si>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</si>
  <si>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</si>
  <si>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</si>
  <si>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</si>
  <si>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</si>
  <si>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</si>
  <si>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</si>
  <si>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</si>
  <si>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</si>
  <si>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</si>
  <si>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</si>
  <si>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</si>
  <si>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</si>
  <si>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</si>
  <si>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</si>
  <si>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</si>
  <si>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</si>
  <si>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</si>
  <si>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</si>
  <si>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</si>
  <si>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</si>
  <si>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</si>
  <si>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</si>
  <si>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</si>
  <si>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</si>
  <si>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</si>
  <si>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</si>
  <si>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</si>
  <si>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</si>
  <si>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</si>
  <si>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</si>
  <si>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</si>
  <si>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</si>
  <si>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</si>
  <si>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</si>
  <si>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</si>
  <si>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</si>
  <si>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</si>
  <si>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</si>
  <si>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</si>
  <si>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</si>
  <si>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</si>
  <si>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</si>
  <si>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</si>
  <si>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</si>
  <si>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</si>
  <si>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</si>
  <si>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</si>
  <si>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</si>
  <si>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</si>
  <si>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</si>
  <si>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</si>
  <si>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</si>
  <si>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</si>
  <si>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</si>
  <si>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</si>
  <si>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</si>
  <si>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</si>
  <si>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</si>
  <si>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</si>
  <si>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</si>
  <si>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</si>
  <si>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</si>
  <si>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</si>
  <si>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</si>
  <si>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</si>
  <si>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</si>
  <si>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</si>
  <si>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</si>
  <si>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</si>
  <si>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</si>
  <si>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</si>
  <si>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</si>
  <si>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</si>
  <si>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</si>
  <si>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</si>
  <si>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</si>
  <si>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</si>
  <si>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</si>
  <si>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</si>
  <si>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</si>
  <si>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</si>
  <si>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</si>
  <si>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</si>
  <si>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</si>
  <si>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</si>
  <si>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</si>
  <si>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</si>
  <si>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</si>
  <si>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</si>
  <si>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</si>
  <si>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</si>
  <si>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</si>
  <si>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</si>
  <si>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</si>
  <si>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</si>
  <si>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</si>
  <si>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</si>
  <si>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</si>
  <si>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</si>
  <si>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</si>
  <si>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</si>
  <si>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</si>
  <si>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</si>
  <si>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</si>
  <si>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</si>
  <si>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</si>
  <si>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</si>
  <si>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</si>
  <si>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</si>
  <si>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</si>
  <si>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</si>
  <si>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</si>
  <si>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</si>
  <si>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</si>
  <si>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</si>
  <si>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</si>
  <si>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</si>
  <si>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</si>
  <si>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</si>
  <si>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</si>
  <si>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</si>
  <si>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</si>
  <si>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</si>
  <si>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</si>
  <si>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</si>
  <si>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</si>
  <si>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</si>
  <si>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</si>
  <si>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</si>
  <si>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</si>
  <si>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</si>
  <si>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</si>
  <si>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</si>
  <si>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</si>
  <si>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</si>
  <si>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</si>
  <si>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</si>
  <si>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</si>
  <si>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</si>
  <si>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</si>
  <si>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</si>
  <si>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</si>
  <si>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</si>
  <si>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</si>
  <si>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</si>
  <si>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</si>
  <si>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</si>
  <si>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</si>
  <si>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</si>
  <si>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</si>
  <si>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</si>
  <si>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</si>
  <si>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</si>
  <si>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</si>
  <si>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</si>
  <si>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</si>
  <si>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</si>
  <si>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</si>
  <si>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</si>
  <si>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</si>
  <si>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</si>
  <si>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</si>
  <si>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</si>
  <si>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</si>
  <si>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</si>
  <si>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</si>
  <si>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</si>
  <si>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</si>
  <si>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</si>
  <si>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</si>
  <si>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</si>
  <si>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</si>
  <si>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</si>
  <si>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</si>
  <si>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</si>
  <si>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</si>
  <si>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</si>
  <si>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</si>
  <si>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</si>
  <si>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</si>
  <si>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</si>
  <si>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</si>
  <si>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</si>
  <si>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</si>
  <si>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</si>
  <si>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</si>
  <si>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</si>
  <si>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</si>
  <si>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</si>
  <si>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</si>
  <si>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</si>
  <si>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</si>
  <si>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</si>
  <si>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</si>
  <si>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</si>
  <si>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</si>
  <si>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</si>
  <si>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</si>
  <si>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</si>
  <si>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</si>
  <si>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</si>
  <si>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</si>
  <si>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</si>
  <si>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</si>
  <si>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</si>
  <si>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</si>
  <si>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</si>
  <si>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</si>
  <si>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</si>
  <si>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</si>
  <si>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</si>
  <si>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</si>
  <si>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</si>
  <si>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</si>
  <si>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</si>
  <si>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</si>
  <si>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</si>
  <si>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</si>
  <si>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</si>
  <si>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</si>
  <si>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</si>
  <si>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</si>
  <si>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</si>
  <si>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</si>
  <si>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</si>
  <si>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</si>
  <si>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</si>
  <si>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</si>
  <si>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</si>
  <si>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</si>
  <si>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</si>
  <si>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</si>
  <si>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</si>
  <si>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</si>
  <si>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</si>
  <si>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</si>
  <si>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</si>
  <si>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</si>
  <si>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</si>
  <si>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</si>
  <si>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</si>
  <si>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</si>
  <si>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</si>
  <si>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</si>
  <si>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</si>
  <si>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</si>
  <si>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</si>
  <si>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</si>
  <si>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</si>
  <si>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</si>
  <si>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</si>
  <si>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</si>
  <si>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</si>
  <si>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</si>
  <si>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</si>
  <si>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</si>
  <si>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</si>
  <si>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</si>
  <si>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</si>
  <si>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</si>
  <si>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</si>
  <si>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</si>
  <si>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</si>
  <si>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</si>
  <si>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</si>
  <si>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</si>
  <si>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</si>
  <si>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</si>
  <si>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</si>
  <si>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</si>
  <si>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</si>
  <si>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</si>
  <si>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</si>
  <si>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</si>
  <si>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</si>
  <si>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</si>
  <si>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</si>
  <si>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</si>
  <si>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</si>
  <si>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</si>
  <si>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</si>
  <si>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</si>
  <si>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</si>
  <si>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</si>
  <si>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</si>
  <si>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</si>
  <si>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</si>
  <si>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</si>
  <si>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</si>
  <si>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</si>
  <si>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</si>
  <si>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</si>
  <si>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</si>
  <si>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</si>
  <si>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</si>
  <si>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</si>
  <si>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</si>
  <si>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</si>
  <si>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</si>
  <si>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</si>
  <si>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</si>
  <si>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</si>
  <si>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</si>
  <si>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</si>
  <si>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</si>
  <si>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</si>
  <si>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</si>
  <si>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</si>
  <si>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</si>
  <si>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</si>
  <si>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</si>
  <si>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</si>
  <si>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</si>
  <si>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</si>
  <si>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</si>
  <si>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</si>
  <si>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</si>
  <si>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</si>
  <si>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</si>
  <si>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</si>
  <si>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</si>
  <si>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</si>
  <si>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</si>
  <si>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</si>
  <si>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</si>
  <si>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</si>
  <si>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</si>
  <si>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</si>
  <si>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</si>
  <si>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</si>
  <si>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</si>
  <si>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</si>
  <si>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</si>
  <si>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</si>
  <si>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</si>
  <si>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</si>
  <si>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</si>
  <si>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</si>
  <si>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</si>
  <si>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</si>
  <si>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</si>
  <si>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</si>
  <si>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</si>
  <si>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</si>
  <si>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</si>
  <si>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</si>
  <si>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</si>
  <si>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</si>
  <si>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</si>
  <si>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</si>
  <si>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</si>
  <si>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</si>
  <si>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</si>
  <si>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</si>
  <si>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</si>
  <si>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</si>
  <si>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</si>
  <si>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</si>
  <si>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</si>
  <si>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</si>
  <si>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</si>
  <si>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</si>
  <si>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</si>
  <si>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</si>
  <si>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</si>
  <si>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</si>
  <si>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</si>
  <si>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</si>
  <si>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</si>
  <si>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</si>
  <si>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</si>
  <si>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</si>
  <si>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</si>
  <si>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</si>
  <si>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</si>
  <si>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</si>
  <si>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</si>
  <si>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</si>
  <si>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</si>
  <si>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</si>
  <si>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</si>
  <si>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</si>
  <si>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</si>
  <si>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</si>
  <si>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</si>
  <si>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</si>
  <si>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</si>
  <si>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</si>
  <si>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</si>
  <si>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</si>
  <si>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</si>
  <si>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</si>
  <si>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</si>
  <si>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</si>
  <si>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</si>
  <si>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</si>
  <si>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</si>
  <si>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</si>
  <si>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</si>
  <si>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</si>
  <si>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</si>
  <si>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</si>
  <si>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</si>
  <si>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</si>
  <si>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</si>
  <si>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</si>
  <si>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</si>
  <si>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</si>
  <si>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</si>
  <si>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</si>
  <si>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</si>
  <si>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</si>
  <si>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</si>
  <si>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</si>
  <si>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</si>
  <si>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</si>
  <si>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</si>
  <si>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</si>
  <si>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</si>
  <si>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</si>
  <si>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</si>
  <si>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</si>
  <si>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</si>
  <si>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</si>
  <si>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</si>
  <si>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</si>
  <si>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</si>
  <si>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</si>
  <si>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</si>
  <si>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</si>
  <si>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</si>
  <si>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</si>
  <si>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</si>
  <si>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</si>
  <si>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</si>
  <si>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</si>
  <si>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</si>
  <si>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</si>
  <si>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</si>
  <si>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</si>
  <si>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</si>
  <si>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</si>
  <si>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</si>
  <si>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</si>
  <si>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</si>
  <si>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</si>
  <si>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</si>
  <si>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</si>
  <si>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</si>
  <si>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</si>
  <si>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</si>
  <si>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</si>
  <si>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</si>
  <si>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</si>
  <si>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</si>
  <si>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</si>
  <si>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</si>
  <si>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</si>
  <si>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</si>
  <si>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</si>
  <si>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</si>
  <si>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</si>
  <si>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</si>
  <si>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</si>
  <si>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</si>
  <si>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</si>
  <si>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</si>
  <si>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</si>
  <si>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</si>
  <si>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</si>
  <si>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</si>
  <si>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</si>
  <si>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</si>
  <si>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</si>
  <si>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</si>
  <si>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</si>
  <si>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</si>
  <si>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</si>
  <si>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</si>
  <si>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</si>
  <si>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</si>
  <si>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</si>
  <si>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</si>
  <si>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</si>
  <si>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</si>
  <si>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</si>
  <si>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</si>
  <si>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</si>
  <si>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</si>
  <si>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</si>
  <si>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</si>
  <si>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</si>
  <si>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</si>
  <si>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</si>
  <si>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</si>
  <si>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</si>
  <si>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</si>
  <si>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</si>
  <si>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</si>
  <si>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</si>
  <si>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</si>
  <si>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</si>
  <si>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</si>
  <si>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</si>
  <si>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</si>
  <si>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</si>
  <si>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</si>
  <si>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</si>
  <si>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</si>
  <si>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</si>
  <si>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</si>
  <si>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</si>
  <si>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</si>
  <si>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</si>
  <si>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</si>
  <si>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</si>
  <si>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</si>
  <si>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</si>
  <si>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</si>
  <si>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</si>
  <si>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</si>
  <si>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</si>
  <si>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</si>
  <si>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</si>
  <si>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</si>
  <si>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</si>
  <si>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</si>
  <si>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</si>
  <si>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</si>
  <si>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</si>
  <si>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</si>
  <si>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</si>
  <si>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</si>
  <si>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</si>
  <si>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</si>
  <si>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</si>
  <si>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</si>
  <si>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</si>
  <si>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</si>
  <si>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</si>
  <si>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</si>
  <si>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</si>
  <si>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</si>
  <si>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</si>
  <si>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</si>
  <si>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</si>
  <si>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</si>
  <si>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</si>
  <si>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</si>
  <si>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</si>
  <si>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</si>
  <si>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</si>
  <si>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</si>
  <si>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</si>
  <si>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</si>
  <si>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</si>
  <si>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</si>
  <si>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</si>
  <si>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</si>
  <si>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</si>
  <si>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</si>
  <si>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</si>
  <si>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</si>
  <si>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</si>
  <si>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</si>
  <si>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</si>
  <si>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</si>
  <si>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</si>
  <si>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</si>
  <si>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</si>
  <si>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</si>
  <si>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</si>
  <si>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</si>
  <si>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</si>
  <si>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</si>
  <si>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</si>
  <si>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</si>
  <si>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</si>
  <si>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</si>
  <si>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</si>
  <si>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</si>
  <si>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</si>
  <si>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</si>
  <si>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</si>
  <si>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</si>
  <si>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</si>
  <si>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</si>
  <si>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</si>
  <si>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</si>
  <si>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</si>
  <si>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</si>
  <si>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</si>
  <si>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</si>
  <si>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</si>
  <si>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</si>
  <si>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</si>
  <si>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</si>
  <si>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</si>
  <si>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</si>
  <si>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</si>
  <si>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</si>
  <si>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</si>
  <si>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</si>
  <si>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</si>
  <si>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</si>
  <si>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</si>
  <si>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</si>
  <si>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</si>
  <si>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</si>
  <si>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</si>
  <si>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</si>
  <si>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</si>
  <si>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</si>
  <si>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</si>
  <si>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</si>
  <si>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</si>
  <si>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</si>
  <si>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</si>
  <si>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</si>
  <si>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</si>
  <si>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</si>
  <si>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</si>
  <si>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</si>
  <si>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</si>
  <si>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</si>
  <si>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</si>
  <si>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</si>
  <si>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</si>
  <si>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</si>
  <si>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</si>
  <si>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</si>
  <si>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</si>
  <si>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</si>
  <si>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</si>
  <si>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</si>
  <si>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</si>
  <si>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</si>
  <si>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</si>
  <si>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</si>
  <si>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</si>
  <si>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</si>
  <si>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</si>
  <si>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</si>
  <si>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</si>
  <si>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</si>
  <si>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</si>
  <si>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</si>
  <si>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</si>
  <si>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</si>
  <si>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</si>
  <si>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</si>
  <si>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</si>
  <si>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</si>
  <si>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</si>
  <si>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</si>
  <si>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</si>
  <si>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</si>
  <si>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</si>
  <si>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</si>
  <si>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</si>
  <si>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</si>
  <si>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</si>
  <si>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</si>
  <si>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</si>
  <si>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</si>
  <si>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</si>
  <si>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</si>
  <si>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</si>
  <si>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</si>
  <si>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</si>
  <si>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</si>
  <si>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</si>
  <si>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</si>
  <si>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</si>
  <si>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</si>
  <si>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</si>
  <si>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</si>
  <si>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</si>
  <si>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</si>
  <si>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</si>
  <si>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</si>
  <si>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</si>
  <si>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</si>
  <si>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</si>
  <si>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</si>
  <si>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</si>
  <si>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</si>
  <si>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</si>
  <si>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</si>
  <si>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</si>
  <si>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</si>
  <si>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</si>
  <si>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</si>
  <si>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</si>
  <si>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</si>
  <si>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</si>
  <si>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</si>
  <si>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</si>
  <si>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</si>
  <si>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</si>
  <si>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</si>
  <si>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</si>
  <si>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</si>
  <si>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</si>
  <si>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</si>
  <si>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</si>
  <si>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</si>
  <si>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</si>
  <si>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</si>
  <si>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</si>
  <si>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</si>
  <si>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</si>
  <si>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</si>
  <si>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</si>
  <si>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</si>
  <si>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</si>
  <si>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</si>
  <si>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</si>
  <si>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</si>
  <si>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</si>
  <si>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</si>
  <si>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</si>
  <si>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</si>
  <si>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</si>
  <si>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</si>
  <si>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</si>
  <si>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</si>
  <si>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</si>
  <si>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</si>
  <si>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</si>
  <si>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</si>
  <si>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</si>
  <si>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</si>
  <si>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</si>
  <si>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</si>
  <si>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</si>
  <si>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</si>
  <si>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</si>
  <si>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</si>
  <si>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</si>
  <si>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</si>
  <si>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</si>
  <si>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</si>
  <si>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</si>
  <si>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</si>
  <si>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</si>
  <si>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</si>
  <si>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</si>
  <si>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</si>
  <si>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</si>
  <si>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</si>
  <si>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</si>
  <si>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</si>
  <si>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</si>
  <si>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</si>
  <si>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</si>
  <si>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</si>
  <si>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</si>
  <si>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</si>
  <si>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</si>
  <si>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</si>
  <si>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</si>
  <si>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</si>
  <si>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</si>
  <si>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</si>
  <si>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</si>
  <si>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</si>
  <si>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</si>
  <si>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</si>
  <si>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</si>
  <si>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</si>
  <si>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</si>
  <si>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</si>
  <si>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</si>
  <si>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</si>
  <si>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</si>
  <si>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</si>
  <si>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</si>
  <si>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</si>
  <si>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</si>
  <si>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</si>
  <si>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</si>
  <si>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</si>
  <si>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</si>
  <si>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</si>
  <si>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</si>
  <si>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</si>
  <si>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</si>
  <si>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</si>
  <si>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</si>
  <si>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</si>
  <si>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</si>
  <si>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</si>
  <si>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</si>
  <si>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</si>
  <si>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</si>
  <si>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</si>
  <si>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</si>
  <si>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</si>
  <si>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</si>
  <si>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</si>
  <si>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</si>
  <si>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</si>
  <si>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</si>
  <si>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</si>
  <si>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</si>
  <si>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</si>
  <si>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</si>
  <si>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</si>
  <si>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</si>
  <si>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</si>
  <si>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</si>
  <si>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</si>
  <si>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</si>
  <si>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</si>
  <si>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</si>
  <si>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</si>
  <si>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</si>
  <si>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</si>
  <si>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</si>
  <si>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</si>
  <si>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</si>
  <si>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</si>
  <si>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</si>
  <si>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</si>
  <si>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</si>
  <si>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</si>
  <si>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</si>
  <si>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</si>
  <si>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</si>
  <si>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</si>
  <si>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</si>
  <si>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</si>
  <si>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</si>
  <si>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</si>
  <si>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</si>
  <si>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</si>
  <si>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</si>
  <si>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</si>
  <si>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</si>
  <si>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</si>
  <si>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</si>
  <si>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</si>
  <si>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</si>
  <si>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</si>
  <si>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</si>
  <si>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</si>
  <si>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</si>
  <si>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</si>
  <si>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</si>
  <si>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</si>
  <si>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</si>
  <si>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</si>
  <si>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</si>
  <si>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</si>
  <si>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</si>
  <si>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</si>
  <si>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</si>
  <si>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</si>
  <si>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</si>
  <si>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</si>
  <si>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</si>
  <si>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</si>
  <si>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</si>
  <si>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</si>
  <si>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</si>
  <si>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</si>
  <si>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</si>
  <si>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</si>
  <si>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</si>
  <si>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</si>
  <si>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</si>
  <si>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</si>
  <si>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</si>
  <si>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</si>
  <si>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</si>
  <si>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</si>
  <si>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</si>
  <si>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</si>
  <si>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</si>
  <si>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</si>
  <si>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</si>
  <si>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</si>
  <si>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</si>
  <si>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</si>
  <si>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</si>
  <si>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</si>
  <si>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</si>
  <si>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</si>
  <si>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</si>
  <si>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</si>
  <si>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</si>
  <si>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</si>
  <si>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</si>
  <si>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</si>
  <si>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</si>
  <si>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</si>
  <si>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</si>
  <si>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</si>
  <si>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</si>
  <si>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</si>
  <si>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</si>
  <si>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</si>
  <si>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</si>
  <si>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</si>
  <si>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</si>
  <si>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</si>
  <si>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</si>
  <si>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</si>
  <si>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</si>
  <si>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</si>
  <si>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</si>
  <si>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</si>
  <si>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</si>
  <si>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</si>
  <si>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</si>
  <si>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</si>
  <si>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</si>
  <si>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</si>
  <si>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</si>
  <si>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</si>
  <si>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</si>
  <si>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</si>
  <si>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</si>
  <si>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</si>
  <si>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</si>
  <si>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</si>
  <si>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</si>
  <si>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</si>
  <si>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</si>
  <si>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</si>
  <si>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</si>
  <si>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</si>
  <si>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</si>
  <si>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</si>
  <si>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</si>
  <si>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</si>
  <si>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</si>
  <si>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</si>
  <si>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</si>
  <si>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</si>
  <si>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</si>
  <si>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</si>
  <si>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</si>
  <si>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</si>
  <si>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</si>
  <si>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</si>
  <si>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</si>
  <si>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</si>
  <si>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</si>
  <si>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</si>
  <si>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</si>
  <si>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</si>
  <si>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</si>
  <si>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</si>
  <si>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</si>
  <si>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</si>
  <si>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</si>
  <si>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</si>
  <si>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</si>
  <si>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</si>
  <si>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</si>
  <si>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</si>
  <si>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</si>
  <si>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</si>
  <si>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</si>
  <si>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</si>
  <si>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</si>
  <si>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</si>
  <si>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</si>
  <si>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</si>
  <si>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</si>
  <si>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</si>
  <si>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</si>
  <si>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</si>
  <si>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</si>
  <si>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</si>
  <si>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</si>
  <si>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</si>
  <si>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</si>
  <si>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</si>
  <si>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</si>
  <si>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</si>
  <si>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</si>
  <si>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</si>
  <si>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</si>
  <si>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</si>
  <si>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</si>
  <si>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</si>
  <si>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</si>
  <si>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</si>
  <si>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</si>
  <si>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</si>
  <si>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</si>
  <si>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</si>
  <si>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</si>
  <si>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</si>
  <si>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</si>
  <si>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</si>
  <si>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</si>
  <si>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</si>
  <si>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</si>
  <si>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</si>
  <si>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</si>
  <si>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</si>
  <si>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</si>
  <si>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</si>
  <si>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</si>
  <si>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</si>
  <si>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</si>
  <si>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</si>
  <si>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</si>
  <si>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</si>
  <si>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</si>
  <si>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</si>
  <si>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</si>
  <si>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</si>
  <si>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</si>
  <si>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</si>
  <si>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</si>
  <si>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</si>
  <si>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</si>
  <si>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</si>
  <si>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</si>
  <si>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</si>
  <si>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</si>
  <si>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</si>
  <si>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</si>
  <si>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</si>
  <si>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</si>
  <si>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</si>
  <si>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</si>
  <si>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</si>
  <si>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</si>
  <si>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</si>
  <si>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</si>
  <si>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</si>
  <si>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</si>
  <si>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</si>
  <si>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</si>
  <si>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</si>
  <si>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</si>
  <si>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</si>
  <si>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</si>
  <si>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</si>
  <si>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</si>
  <si>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</si>
  <si>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</si>
  <si>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</si>
  <si>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</si>
  <si>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</si>
  <si>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</si>
  <si>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</si>
  <si>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</si>
  <si>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</si>
  <si>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</si>
  <si>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</si>
  <si>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</si>
  <si>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</si>
  <si>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</si>
  <si>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</si>
  <si>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</si>
  <si>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</si>
  <si>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</si>
  <si>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</si>
  <si>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</si>
  <si>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</si>
  <si>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</si>
  <si>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</si>
  <si>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</si>
  <si>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</si>
  <si>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</si>
  <si>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</si>
  <si>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</si>
  <si>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</si>
  <si>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</si>
  <si>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</si>
  <si>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</si>
  <si>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</si>
  <si>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</si>
  <si>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</si>
  <si>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</si>
  <si>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</si>
  <si>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</si>
  <si>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</si>
  <si>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</si>
  <si>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</si>
  <si>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</si>
  <si>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</si>
  <si>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</si>
  <si>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</si>
  <si>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</si>
  <si>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</si>
  <si>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</si>
  <si>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</si>
  <si>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</si>
  <si>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</si>
  <si>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</si>
  <si>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</si>
  <si>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</si>
  <si>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</si>
  <si>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</si>
  <si>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</si>
  <si>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</si>
  <si>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</si>
  <si>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</si>
  <si>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</si>
  <si>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</si>
  <si>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</si>
  <si>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</si>
  <si>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</si>
  <si>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</si>
  <si>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</si>
  <si>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</si>
  <si>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</si>
  <si>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</si>
  <si>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</si>
  <si>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</si>
  <si>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</si>
  <si>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</si>
  <si>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</si>
  <si>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</si>
  <si>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</si>
  <si>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</si>
  <si>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</si>
  <si>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</si>
  <si>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</si>
  <si>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</si>
  <si>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</si>
  <si>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</si>
  <si>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</si>
  <si>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</si>
  <si>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</si>
  <si>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</si>
  <si>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</si>
  <si>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</si>
  <si>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</si>
  <si>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</si>
  <si>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</si>
  <si>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</si>
  <si>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</si>
  <si>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</si>
  <si>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</si>
  <si>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</si>
  <si>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</si>
  <si>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</si>
  <si>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</si>
  <si>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</si>
  <si>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</si>
  <si>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</si>
  <si>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</si>
  <si>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</si>
  <si>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</si>
  <si>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</si>
  <si>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</si>
  <si>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</si>
  <si>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</si>
  <si>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</si>
  <si>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</si>
  <si>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</si>
  <si>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</si>
  <si>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</si>
  <si>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</si>
  <si>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</si>
  <si>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</si>
  <si>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</si>
  <si>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</si>
  <si>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</si>
  <si>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</si>
  <si>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</si>
  <si>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</si>
  <si>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</si>
  <si>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</si>
  <si>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</si>
  <si>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</si>
  <si>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</si>
  <si>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</si>
  <si>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</si>
  <si>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</si>
  <si>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</si>
  <si>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</si>
  <si>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</si>
  <si>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</si>
  <si>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</si>
  <si>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</si>
  <si>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</si>
  <si>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</si>
  <si>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</si>
  <si>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</si>
  <si>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</si>
  <si>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</si>
  <si>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</si>
  <si>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</si>
  <si>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</si>
  <si>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</si>
  <si>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</si>
  <si>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</si>
  <si>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</si>
  <si>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</si>
  <si>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</si>
  <si>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</si>
  <si>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</si>
  <si>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</si>
  <si>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</si>
  <si>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</si>
  <si>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</si>
  <si>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</si>
  <si>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</si>
  <si>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</si>
  <si>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</si>
  <si>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</si>
  <si>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</si>
  <si>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</si>
  <si>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</si>
  <si>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</si>
  <si>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</si>
  <si>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</si>
  <si>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</si>
  <si>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</si>
  <si>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</si>
  <si>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</si>
  <si>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</si>
  <si>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</si>
  <si>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</si>
  <si>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</si>
  <si>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</si>
  <si>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</si>
  <si>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</si>
  <si>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</si>
  <si>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</si>
  <si>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</si>
  <si>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</si>
  <si>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</si>
  <si>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</si>
  <si>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</si>
  <si>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</si>
  <si>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</si>
  <si>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</si>
  <si>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</si>
  <si>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</si>
  <si>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</si>
  <si>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</si>
  <si>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</si>
  <si>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</si>
  <si>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</si>
  <si>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</si>
  <si>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</si>
  <si>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</si>
  <si>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</si>
  <si>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</si>
  <si>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</si>
  <si>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</si>
  <si>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</si>
  <si>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</si>
  <si>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</si>
  <si>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</si>
  <si>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</si>
  <si>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</si>
  <si>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</si>
  <si>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</si>
  <si>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</si>
  <si>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</si>
  <si>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</si>
  <si>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</si>
  <si>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</si>
  <si>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</si>
  <si>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</si>
  <si>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</si>
  <si>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</si>
  <si>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</si>
  <si>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</si>
  <si>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</si>
  <si>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</si>
  <si>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</si>
  <si>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</si>
  <si>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</si>
  <si>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</si>
  <si>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</si>
  <si>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</si>
  <si>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</si>
  <si>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</si>
  <si>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</si>
  <si>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</si>
  <si>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</si>
  <si>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</si>
  <si>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</si>
  <si>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</si>
  <si>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</si>
  <si>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</si>
  <si>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</si>
  <si>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</si>
  <si>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</si>
  <si>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</si>
  <si>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</si>
  <si>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</si>
  <si>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</si>
  <si>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</si>
  <si>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</si>
  <si>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</si>
  <si>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</si>
  <si>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</si>
  <si>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</si>
  <si>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</si>
  <si>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</si>
  <si>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</si>
  <si>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</si>
  <si>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</si>
  <si>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</si>
  <si>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</si>
  <si>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</si>
  <si>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</si>
  <si>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</si>
  <si>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</si>
  <si>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</si>
  <si>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</si>
  <si>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</si>
  <si>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</si>
  <si>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</si>
  <si>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</si>
  <si>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</si>
  <si>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</si>
  <si>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</si>
  <si>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</si>
  <si>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</si>
  <si>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</si>
  <si>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</si>
  <si>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</si>
  <si>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</si>
  <si>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</si>
  <si>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</si>
  <si>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</si>
  <si>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</si>
  <si>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</si>
  <si>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</si>
  <si>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</si>
  <si>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</si>
  <si>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</si>
  <si>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</si>
  <si>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</si>
  <si>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</si>
  <si>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</si>
  <si>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</si>
  <si>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</si>
  <si>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</si>
  <si>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</si>
  <si>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</si>
  <si>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</si>
  <si>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</si>
  <si>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</si>
  <si>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</si>
  <si>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</si>
  <si>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</si>
  <si>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</si>
  <si>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</si>
  <si>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</si>
  <si>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</si>
  <si>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</si>
  <si>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</si>
  <si>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</si>
  <si>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</si>
  <si>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</si>
  <si>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</si>
  <si>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</si>
  <si>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</si>
  <si>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</si>
  <si>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</si>
  <si>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</si>
  <si>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</si>
  <si>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</si>
  <si>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</si>
  <si>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</si>
  <si>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</si>
  <si>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</si>
  <si>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</si>
  <si>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</si>
  <si>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</si>
  <si>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</si>
  <si>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</si>
  <si>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</si>
  <si>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</si>
  <si>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</si>
  <si>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</si>
  <si>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</si>
  <si>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</si>
  <si>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</si>
  <si>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</si>
  <si>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</si>
  <si>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</si>
  <si>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</si>
  <si>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</si>
  <si>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</si>
  <si>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</si>
  <si>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</si>
  <si>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</si>
  <si>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</si>
  <si>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</si>
  <si>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</si>
  <si>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</si>
  <si>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</si>
  <si>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</si>
  <si>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</si>
  <si>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</si>
  <si>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</si>
  <si>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</si>
  <si>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</si>
  <si>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</si>
  <si>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</si>
  <si>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</si>
  <si>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</si>
  <si>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</si>
  <si>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</si>
  <si>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</si>
  <si>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</si>
  <si>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</si>
  <si>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</si>
  <si>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</si>
  <si>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</si>
  <si>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</si>
  <si>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</si>
  <si>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</si>
  <si>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</si>
  <si>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</si>
  <si>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</si>
  <si>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</si>
  <si>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</si>
  <si>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</si>
  <si>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</si>
  <si>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</si>
  <si>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</si>
  <si>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</si>
  <si>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</si>
  <si>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</si>
  <si>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</si>
  <si>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</si>
  <si>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</si>
  <si>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</si>
  <si>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</si>
  <si>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</si>
  <si>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</si>
  <si>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</si>
  <si>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</si>
  <si>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</si>
  <si>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</si>
  <si>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</si>
  <si>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</si>
  <si>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</si>
  <si>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</si>
  <si>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</si>
  <si>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</si>
  <si>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</si>
  <si>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</si>
  <si>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</si>
  <si>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</si>
  <si>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</si>
  <si>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</si>
  <si>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</si>
  <si>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</si>
  <si>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</si>
  <si>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</si>
  <si>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</si>
  <si>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</si>
  <si>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</si>
  <si>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</si>
  <si>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</si>
  <si>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</si>
  <si>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</si>
  <si>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</si>
  <si>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</si>
  <si>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</si>
  <si>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</si>
  <si>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</si>
  <si>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</si>
  <si>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</si>
  <si>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</si>
  <si>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</si>
  <si>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</si>
  <si>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</si>
  <si>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</si>
  <si>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</si>
  <si>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</si>
  <si>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</si>
  <si>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</si>
  <si>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</si>
  <si>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</si>
  <si>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</si>
  <si>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</si>
  <si>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</si>
  <si>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</si>
  <si>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</si>
  <si>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</si>
  <si>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</si>
  <si>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</si>
  <si>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</si>
  <si>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</si>
  <si>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</si>
  <si>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</si>
  <si>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</si>
  <si>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</si>
  <si>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</si>
  <si>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</si>
  <si>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</si>
  <si>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</si>
  <si>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</si>
  <si>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</si>
  <si>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</si>
  <si>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</si>
  <si>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</si>
  <si>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</si>
  <si>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</si>
  <si>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</si>
  <si>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</si>
  <si>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</si>
  <si>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</si>
  <si>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</si>
  <si>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</si>
  <si>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</si>
  <si>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</si>
  <si>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</si>
  <si>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</si>
  <si>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</si>
  <si>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</si>
  <si>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</si>
  <si>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</si>
  <si>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</si>
  <si>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</si>
  <si>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</si>
  <si>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</si>
  <si>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</si>
  <si>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</si>
  <si>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</si>
  <si>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</si>
  <si>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</si>
  <si>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</si>
  <si>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</si>
  <si>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</si>
  <si>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</si>
  <si>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</si>
  <si>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</si>
  <si>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</si>
  <si>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</si>
  <si>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</si>
  <si>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</si>
  <si>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</si>
  <si>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</si>
  <si>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</si>
  <si>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</si>
  <si>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</si>
  <si>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</si>
  <si>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</si>
  <si>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</si>
  <si>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</si>
  <si>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</si>
  <si>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</si>
  <si>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</si>
  <si>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</si>
  <si>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</si>
  <si>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</si>
  <si>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</si>
  <si>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</si>
  <si>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</si>
  <si>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</si>
  <si>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</si>
  <si>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</si>
  <si>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</si>
  <si>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</si>
  <si>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</si>
  <si>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</si>
  <si>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</si>
  <si>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</si>
  <si>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</si>
  <si>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</si>
  <si>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</si>
  <si>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</si>
  <si>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</si>
  <si>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</si>
  <si>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</si>
  <si>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</si>
  <si>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</si>
  <si>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</si>
  <si>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</si>
  <si>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</si>
  <si>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</si>
  <si>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</si>
  <si>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</si>
  <si>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</si>
  <si>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</si>
  <si>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</si>
  <si>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</si>
  <si>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</si>
  <si>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</si>
  <si>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</si>
  <si>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</si>
  <si>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</si>
  <si>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</si>
  <si>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</si>
  <si>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</si>
  <si>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</si>
  <si>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</si>
  <si>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</si>
  <si>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</si>
  <si>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</si>
  <si>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</si>
  <si>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</si>
  <si>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</si>
  <si>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</si>
  <si>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</si>
  <si>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</si>
  <si>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</si>
  <si>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</si>
  <si>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</si>
  <si>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</si>
  <si>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</si>
  <si>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</si>
  <si>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</si>
  <si>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</si>
  <si>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</si>
  <si>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</si>
  <si>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</si>
  <si>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</si>
  <si>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</si>
  <si>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</si>
  <si>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</si>
  <si>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</si>
  <si>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</si>
  <si>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</si>
  <si>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</si>
  <si>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</si>
  <si>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</si>
  <si>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</si>
  <si>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</si>
  <si>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</si>
  <si>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</si>
  <si>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</si>
  <si>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</si>
  <si>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</si>
  <si>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</si>
  <si>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</si>
  <si>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</si>
  <si>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</si>
  <si>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</si>
  <si>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</si>
  <si>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</si>
  <si>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</si>
  <si>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</si>
  <si>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</si>
  <si>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</si>
  <si>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</si>
  <si>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</si>
  <si>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</si>
  <si>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</si>
  <si>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</si>
  <si>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</si>
  <si>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</si>
  <si>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</si>
  <si>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</si>
  <si>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</si>
  <si>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</si>
  <si>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</si>
  <si>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</si>
  <si>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</si>
  <si>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</si>
  <si>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</si>
  <si>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</si>
  <si>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</si>
  <si>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</si>
  <si>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</si>
  <si>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</si>
  <si>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</si>
  <si>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</si>
  <si>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</si>
  <si>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</si>
  <si>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</si>
  <si>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</si>
  <si>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</si>
  <si>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</si>
  <si>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</si>
  <si>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</si>
  <si>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</si>
  <si>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</si>
  <si>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</si>
  <si>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</si>
  <si>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</si>
  <si>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</si>
  <si>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</si>
  <si>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</si>
  <si>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</si>
  <si>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</si>
  <si>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</si>
  <si>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</si>
  <si>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</si>
  <si>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</si>
  <si>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</si>
  <si>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</si>
  <si>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</si>
  <si>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</si>
  <si>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</si>
  <si>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</si>
  <si>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</si>
  <si>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</si>
  <si>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</si>
  <si>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</si>
  <si>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</si>
  <si>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</si>
  <si>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</si>
  <si>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</si>
  <si>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</si>
  <si>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</si>
  <si>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</si>
  <si>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</si>
  <si>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</si>
  <si>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</si>
  <si>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</si>
  <si>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</si>
  <si>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</si>
  <si>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</si>
  <si>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</si>
  <si>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</si>
  <si>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</si>
  <si>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</si>
  <si>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</si>
  <si>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</si>
  <si>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</si>
  <si>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</si>
  <si>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</si>
  <si>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</si>
  <si>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</si>
  <si>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</si>
  <si>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</si>
  <si>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</si>
  <si>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</si>
  <si>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</si>
  <si>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</si>
  <si>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</si>
  <si>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</si>
  <si>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</si>
  <si>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</si>
  <si>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</si>
  <si>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</si>
  <si>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</si>
  <si>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</si>
  <si>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</si>
  <si>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</si>
  <si>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</si>
  <si>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</si>
  <si>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</si>
  <si>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</si>
  <si>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</si>
  <si>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</si>
  <si>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</si>
  <si>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</si>
  <si>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</si>
  <si>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</si>
  <si>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</si>
  <si>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</si>
  <si>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</si>
  <si>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</si>
  <si>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</si>
  <si>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</si>
  <si>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</si>
  <si>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</si>
  <si>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</si>
  <si>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</si>
  <si>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</si>
  <si>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</si>
  <si>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</si>
  <si>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</si>
  <si>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</si>
  <si>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</si>
  <si>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</si>
  <si>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</si>
  <si>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</si>
  <si>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</si>
  <si>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</si>
  <si>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</si>
  <si>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</si>
  <si>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</si>
  <si>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</si>
  <si>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</si>
  <si>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</si>
  <si>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</si>
  <si>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</si>
  <si>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</si>
  <si>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</si>
  <si>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</si>
  <si>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</si>
  <si>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</si>
  <si>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</si>
  <si>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</si>
  <si>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</si>
  <si>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</si>
  <si>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</si>
  <si>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</si>
  <si>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</si>
  <si>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</si>
  <si>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</si>
  <si>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</si>
  <si>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</si>
  <si>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</si>
  <si>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</si>
  <si>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</si>
  <si>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</si>
  <si>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</si>
  <si>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</si>
  <si>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</si>
  <si>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</si>
  <si>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</si>
  <si>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</si>
  <si>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</si>
  <si>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</si>
  <si>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</si>
  <si>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</si>
  <si>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</si>
  <si>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</si>
  <si>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</si>
  <si>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</si>
  <si>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</si>
  <si>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</si>
  <si>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</si>
  <si>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</si>
  <si>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</si>
  <si>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</si>
  <si>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</si>
  <si>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</si>
  <si>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</si>
  <si>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</si>
  <si>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</si>
  <si>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</si>
  <si>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</si>
  <si>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</si>
  <si>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</si>
  <si>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</si>
  <si>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</si>
  <si>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</si>
  <si>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</si>
  <si>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</si>
  <si>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</si>
  <si>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</si>
  <si>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</si>
  <si>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</si>
  <si>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</si>
  <si>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</si>
  <si>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</si>
  <si>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</si>
  <si>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</si>
  <si>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</si>
  <si>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</si>
  <si>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</si>
  <si>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</si>
  <si>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</si>
  <si>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</si>
  <si>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</si>
  <si>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</si>
  <si>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</si>
  <si>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</si>
  <si>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</si>
  <si>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</si>
  <si>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</si>
  <si>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</si>
  <si>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</si>
  <si>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</si>
  <si>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</si>
  <si>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</si>
  <si>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</si>
  <si>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</si>
  <si>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</si>
  <si>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</si>
  <si>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</si>
  <si>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</si>
  <si>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</si>
  <si>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</si>
  <si>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</si>
  <si>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</si>
  <si>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</si>
  <si>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</si>
  <si>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</si>
  <si>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</si>
  <si>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</si>
  <si>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</si>
  <si>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</si>
  <si>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</si>
  <si>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</si>
  <si>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</si>
  <si>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</si>
  <si>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</si>
  <si>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</si>
  <si>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</si>
  <si>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</si>
  <si>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</si>
  <si>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</si>
  <si>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</si>
  <si>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</si>
  <si>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</si>
  <si>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</si>
  <si>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</si>
  <si>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</si>
  <si>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</si>
  <si>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</si>
  <si>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</si>
  <si>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</si>
  <si>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</si>
  <si>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</si>
  <si>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</si>
  <si>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</si>
  <si>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</si>
  <si>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</si>
  <si>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</si>
  <si>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</si>
  <si>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</si>
  <si>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</si>
  <si>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</si>
  <si>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</si>
  <si>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</si>
  <si>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</si>
  <si>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</si>
  <si>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</si>
  <si>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</si>
  <si>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</si>
  <si>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</si>
  <si>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</si>
  <si>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</si>
  <si>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</si>
  <si>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</si>
  <si>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</si>
  <si>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</si>
  <si>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</si>
  <si>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</si>
  <si>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</si>
  <si>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</si>
  <si>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</si>
  <si>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</si>
  <si>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</si>
  <si>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</si>
  <si>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</si>
  <si>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</si>
  <si>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</si>
  <si>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</si>
  <si>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</si>
  <si>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</si>
  <si>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</si>
  <si>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</si>
  <si>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</si>
  <si>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2021-95-10002076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</si>
  <si>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</si>
  <si>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INSTITUTO COLOMBIANO DE BIENESTAR FAMILIAR</t>
  </si>
  <si>
    <t>9500352016 DEL 29 DE ENERO 2016</t>
  </si>
  <si>
    <t>9520160111 DEL 13 DE DICIEMBRE 2016</t>
  </si>
  <si>
    <t>9500762018 DEL 30 DE JULIO 2018</t>
  </si>
  <si>
    <t>9500322019 DEL 16 DE ENERO 2019</t>
  </si>
  <si>
    <t>9501342017 DEL 19 DE DICIEMBRE 2017</t>
  </si>
  <si>
    <t>9500712019 DEL 05 DE JULIO 2019</t>
  </si>
  <si>
    <t>9500872019 DEL 23 DE DICIEMBRE 2019</t>
  </si>
  <si>
    <t xml:space="preserve">9500542020 DEL 01 DE ABRIL 2020  </t>
  </si>
  <si>
    <t>9500772020 DEL 28 OCTUBRE 2020</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</si>
  <si>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</si>
  <si>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SAN JOSE DEL GUAVIARE</t>
  </si>
  <si>
    <t>PRESTAR EL SERVICIO DE ATENCIÓN A LOS NIÑOS Y NIÑAS MENORES DE 5 CINCO AÑOS O HASTA SU INGRESO AL GRADO DE TRANSICIÓN CON EL FIN DE PROMOVER EL DESARROLLO INTEGRAL DE LA PRIMERA INFANCIA CON CALIDAD, DE CONFORMIDAD CON EL LINEAMIENTO, EL MANUAL OPERATIVO Y LAS DIRECTRICES ESTABLECIDAS POR EL ICBF EN EL MARCO DE LA POLITICA DEL ESTADO PARA EL DESARROLLO INTEGRAL DE LA PRIMERA INFANCIA "DE CERO A SIEMPRE" EN EL SERVICIO DE DESARROLLO INFANTIL EN MEDIO FAMILIAR.</t>
  </si>
  <si>
    <t>PRESTAR EL SERVICIO DE ATENCIÓN A NÑAS Y NIÑOS, EN EL MARCO DE LA POLÍTICA DE ESTADO PARA EL DESARROLLO INTEGRAL A LA PRIMERA INFANCIA "DE CERO A SIEMPRE", DE CONFORMIDAD CON LAS DIRECTRICES, LINEAMIENTOS Y PARÁMETROS ESTABLECIDOS POR EL ICBF PARA LOS SERVICIOS: HOGARES COMUNITARIOS DE BIENESTAR FAMILIARES.</t>
  </si>
  <si>
    <t>PRESTAR EL SERVICIO DE DESARROLLO INFANTIL EN MEDIO FAMILIAR -DIMF- DE CONFORMIDAD CON EL MANUAL OPERATIVO DE LA MODALIDAD FAMILIAR Y LAS DIRECTRICES ESTABLECIDAS POR EL ICBF, EN ARMONIA CON LA POLÍTICA DE ESTADO PARA EL DESARROLLO INTEGRAL DE LA PRIMERA DE CERO A SIEMPRE.</t>
  </si>
  <si>
    <t>DESARROLLAR LAS ACCIONES QUE PERMITAN DAR CUMPLIMIENTO A LO ESTABLECIDO EN EL MANUAL OPERATIVO DE LA MODALIDAD 1000 DIAS PARA CAMBIAR EL MUNDO DEL ICBF, SUS DOCUMENTOS TÉCNICOS Y OPERTATIVOS, PARA GARANTIZAR LA ATENCIÓN A MUJERES GESTANTES, NIÑOS Y NIÑAS, POBLACIÓN OBJETO DE LA MODALIDAD, CON EL FIN DE CONTRIBUIR A SU DESARROLLO INTEGRAL DESDE LOS COMPONENTES DE ALIMENTACIÓN Y NUTRICIÓN, PROCESOS EDUCATIVOS Y GESTIÓN SOCIAL Y FAMILIAR.</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</si>
  <si>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GENERACION Y PROMOCION DE ENTORNOS PROTECTORES EN EL MARCO DE LA SEGURIDAD ALIMENTARIA Y NUTRICIONAL.</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</si>
  <si>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</si>
  <si>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50-118-2020-MET DEL 19 DE FEBRERO 2020</t>
  </si>
  <si>
    <t>50-126-2020-MET DEL 20 DE FEBRERO 2020</t>
  </si>
  <si>
    <t>50-133-2020-MET DEL 20 DE FEBRERO 2020</t>
  </si>
  <si>
    <t>CA-115-2020-MER DEL 19 DE FEBRERO 2020</t>
  </si>
  <si>
    <t xml:space="preserve">50002642020 DEL 02 DE DICIEMBRE 2020 </t>
  </si>
  <si>
    <t>95000912020 DEL 24 DE DICIEMBRE 2020</t>
  </si>
  <si>
    <t>85001342020 DEL 24 DE DICIEMBRE 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</si>
  <si>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DIRECCTRICES ESTABLECIDAS POR EL ICBF, EN ARMONÍA CON LA POLÍTICA DE ESTADO PARA EL DESARROLLO INTEGRAL DE LA PRIMERA INFANCIA DE CERO A SIEMPRE.</t>
  </si>
  <si>
    <t>DESARROLLO INFANTIL EN MEDIO FAMILIAR DIMF, DE CONFORMIDAD CON LOS MANUALES OPERATIVOS DE LAS MODALIDADES INSTITUCIONAL Y FAMILIAR, EL LINEAMIENTO TÉCNICO PARA LA ATENCIÓN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</si>
  <si>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CDI, HOGARES INFANTILES HI Y DESARROLLO INFANTIL EN MEDIO FAMILIAR DIMF, DE CONFORMIDAD CON LOS MANUALES OPERATIVOS DE LAS MODALIDADES INSTITUCIONAL Y FAMILIAR, EL LINEAMIENTO TÉCNICO PARA LA ATENCIÓN A LA PRIMERA INFANCIA Y LAS DIRECTRICES ESTABLECIDAS POR EL ICBF, EN ARMONIA CON LA POLITICA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</si>
  <si>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CARACTERISTICAS PROPIAS DE LOS TERRITORIOS Y COMUNIDADES, DE CONFORMIDAD CON EL MANUAL OPERATIVO DE LA MODALIDAD PROPIA E INTERCULTURAL, EL LINEAMIENTO TÉCNICO PARA ATENCIÓN A LA PRIMERA INFANCIA Y LAS DIRECTRICES ESTABLECIDAS POR EL ICBF, EN ARMONÍA CON LA POLÍTICA DE ESTADO PARA EL DESARROLLO INTEGRAL DE LA PRIMERA INFANCIA DE CERO A SIEMPRE.</t>
  </si>
  <si>
    <t xml:space="preserve">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t>
  </si>
  <si>
    <t>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</si>
  <si>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</si>
  <si>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YADIRA SANCHEZ NAVARRO</t>
  </si>
  <si>
    <t>TRANSVERSAL 26 # 41 A 96 BARRIO LA GRAMA</t>
  </si>
  <si>
    <t>6644030-3112127688</t>
  </si>
  <si>
    <t>cormades@gmail.com</t>
  </si>
  <si>
    <t>CARRERA 23 N° 10-144 BARRIO LA ESPERANZA / SAN JOSE DEL GUAVIARE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</si>
</sst>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10" zoomScale="70" zoomScaleNormal="70" zoomScaleSheetLayoutView="40" zoomScalePageLayoutView="40" workbookViewId="0">
      <selection activeCell="H23" sqref="H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1130</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900427921</v>
      </c>
      <c r="C20" s="5"/>
      <c r="D20" s="73"/>
      <c r="E20" s="5"/>
      <c r="F20" s="5"/>
      <c r="G20" s="5"/>
      <c r="H20" s="243"/>
      <c r="I20" s="149" t="s">
        <v>1130</v>
      </c>
      <c r="J20" s="150" t="s">
        <v>1132</v>
      </c>
      <c r="K20" s="151">
        <v>3118381000</v>
      </c>
      <c r="L20" s="152">
        <v>44194</v>
      </c>
      <c r="M20" s="152">
        <v>44561</v>
      </c>
      <c r="N20" s="135">
        <f>+(M20-L20)/30</f>
        <v>12.233333333333333</v>
      </c>
      <c r="O20" s="138"/>
      <c r="U20" s="134"/>
      <c r="V20" s="105">
        <f ca="1">NOW()</f>
        <v>44194.52534270833</v>
      </c>
      <c r="W20" s="105">
        <f ca="1">NOW()</f>
        <v>44194.52534270833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CORPORACIÓN SOCIOECONOMICA MANOS AL DESARROLLO CORMADES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2678</v>
      </c>
      <c r="C48" s="112" t="s">
        <v>31</v>
      </c>
      <c r="D48" s="110" t="s">
        <v>2679</v>
      </c>
      <c r="E48" s="145">
        <v>42398</v>
      </c>
      <c r="F48" s="145">
        <v>42719</v>
      </c>
      <c r="G48" s="160">
        <f>IF(AND(E48&lt;&gt;"",F48&lt;&gt;""),((F48-E48)/30),"")</f>
        <v>10.7</v>
      </c>
      <c r="H48" s="114" t="s">
        <v>2688</v>
      </c>
      <c r="I48" s="113" t="s">
        <v>1130</v>
      </c>
      <c r="J48" s="113" t="s">
        <v>2689</v>
      </c>
      <c r="K48" s="116">
        <v>2472105317</v>
      </c>
      <c r="L48" s="115" t="s">
        <v>1148</v>
      </c>
      <c r="M48" s="117">
        <v>1</v>
      </c>
      <c r="N48" s="115" t="s">
        <v>27</v>
      </c>
      <c r="O48" s="115" t="s">
        <v>1148</v>
      </c>
      <c r="P48" s="78"/>
    </row>
    <row r="49" spans="1:16" s="6" customFormat="1" ht="24.75" customHeight="1" x14ac:dyDescent="0.25">
      <c r="A49" s="143">
        <v>2</v>
      </c>
      <c r="B49" s="111" t="s">
        <v>2678</v>
      </c>
      <c r="C49" s="112" t="s">
        <v>31</v>
      </c>
      <c r="D49" s="110" t="s">
        <v>2680</v>
      </c>
      <c r="E49" s="145">
        <v>42720</v>
      </c>
      <c r="F49" s="145">
        <v>43084</v>
      </c>
      <c r="G49" s="160">
        <f t="shared" ref="G49:G50" si="2">IF(AND(E49&lt;&gt;"",F49&lt;&gt;""),((F49-E49)/30),"")</f>
        <v>12.133333333333333</v>
      </c>
      <c r="H49" s="114" t="s">
        <v>2690</v>
      </c>
      <c r="I49" s="113" t="s">
        <v>1130</v>
      </c>
      <c r="J49" s="113" t="s">
        <v>2689</v>
      </c>
      <c r="K49" s="116">
        <v>3044482679</v>
      </c>
      <c r="L49" s="115" t="s">
        <v>1148</v>
      </c>
      <c r="M49" s="117">
        <v>1</v>
      </c>
      <c r="N49" s="115" t="s">
        <v>27</v>
      </c>
      <c r="O49" s="115" t="s">
        <v>26</v>
      </c>
      <c r="P49" s="78"/>
    </row>
    <row r="50" spans="1:16" s="6" customFormat="1" ht="24.75" customHeight="1" x14ac:dyDescent="0.25">
      <c r="A50" s="143">
        <v>3</v>
      </c>
      <c r="B50" s="111" t="s">
        <v>2678</v>
      </c>
      <c r="C50" s="112" t="s">
        <v>31</v>
      </c>
      <c r="D50" s="110" t="s">
        <v>2681</v>
      </c>
      <c r="E50" s="145">
        <v>43313</v>
      </c>
      <c r="F50" s="145">
        <v>43449</v>
      </c>
      <c r="G50" s="160">
        <f t="shared" si="2"/>
        <v>4.5333333333333332</v>
      </c>
      <c r="H50" s="119" t="s">
        <v>2691</v>
      </c>
      <c r="I50" s="113" t="s">
        <v>1130</v>
      </c>
      <c r="J50" s="113" t="s">
        <v>2689</v>
      </c>
      <c r="K50" s="116">
        <v>219795994</v>
      </c>
      <c r="L50" s="115" t="s">
        <v>1148</v>
      </c>
      <c r="M50" s="117">
        <v>1</v>
      </c>
      <c r="N50" s="115" t="s">
        <v>27</v>
      </c>
      <c r="O50" s="115" t="s">
        <v>1148</v>
      </c>
      <c r="P50" s="78"/>
    </row>
    <row r="51" spans="1:16" s="6" customFormat="1" ht="24.75" customHeight="1" outlineLevel="1" x14ac:dyDescent="0.25">
      <c r="A51" s="143">
        <v>4</v>
      </c>
      <c r="B51" s="111" t="s">
        <v>2678</v>
      </c>
      <c r="C51" s="112" t="s">
        <v>31</v>
      </c>
      <c r="D51" s="110" t="s">
        <v>2682</v>
      </c>
      <c r="E51" s="145">
        <v>43487</v>
      </c>
      <c r="F51" s="145">
        <v>43822</v>
      </c>
      <c r="G51" s="160">
        <f t="shared" ref="G51:G107" si="3">IF(AND(E51&lt;&gt;"",F51&lt;&gt;""),((F51-E51)/30),"")</f>
        <v>11.166666666666666</v>
      </c>
      <c r="H51" s="114" t="s">
        <v>2692</v>
      </c>
      <c r="I51" s="113" t="s">
        <v>1130</v>
      </c>
      <c r="J51" s="113" t="s">
        <v>2689</v>
      </c>
      <c r="K51" s="116">
        <v>3375609357</v>
      </c>
      <c r="L51" s="115" t="s">
        <v>1148</v>
      </c>
      <c r="M51" s="117">
        <v>1</v>
      </c>
      <c r="N51" s="115" t="s">
        <v>27</v>
      </c>
      <c r="O51" s="115" t="s">
        <v>1148</v>
      </c>
      <c r="P51" s="78"/>
    </row>
    <row r="52" spans="1:16" s="7" customFormat="1" ht="24.75" customHeight="1" outlineLevel="1" x14ac:dyDescent="0.25">
      <c r="A52" s="144">
        <v>5</v>
      </c>
      <c r="B52" s="111" t="s">
        <v>2678</v>
      </c>
      <c r="C52" s="112" t="s">
        <v>31</v>
      </c>
      <c r="D52" s="110" t="s">
        <v>2683</v>
      </c>
      <c r="E52" s="145">
        <v>43088</v>
      </c>
      <c r="F52" s="145">
        <v>43404</v>
      </c>
      <c r="G52" s="160">
        <f t="shared" si="3"/>
        <v>10.533333333333333</v>
      </c>
      <c r="H52" s="119" t="s">
        <v>2693</v>
      </c>
      <c r="I52" s="113" t="s">
        <v>1130</v>
      </c>
      <c r="J52" s="113" t="s">
        <v>2689</v>
      </c>
      <c r="K52" s="116">
        <v>500024737.62</v>
      </c>
      <c r="L52" s="115" t="s">
        <v>1148</v>
      </c>
      <c r="M52" s="117">
        <v>1</v>
      </c>
      <c r="N52" s="115" t="s">
        <v>27</v>
      </c>
      <c r="O52" s="115" t="s">
        <v>1148</v>
      </c>
      <c r="P52" s="79"/>
    </row>
    <row r="53" spans="1:16" s="7" customFormat="1" ht="24.75" customHeight="1" outlineLevel="1" x14ac:dyDescent="0.25">
      <c r="A53" s="144">
        <v>6</v>
      </c>
      <c r="B53" s="111" t="s">
        <v>2678</v>
      </c>
      <c r="C53" s="112" t="s">
        <v>31</v>
      </c>
      <c r="D53" s="110" t="s">
        <v>2684</v>
      </c>
      <c r="E53" s="145">
        <v>43655</v>
      </c>
      <c r="F53" s="145">
        <v>43818</v>
      </c>
      <c r="G53" s="160">
        <f t="shared" si="3"/>
        <v>5.4333333333333336</v>
      </c>
      <c r="H53" s="119" t="s">
        <v>2694</v>
      </c>
      <c r="I53" s="113" t="s">
        <v>1130</v>
      </c>
      <c r="J53" s="113" t="s">
        <v>2689</v>
      </c>
      <c r="K53" s="116">
        <v>280548261</v>
      </c>
      <c r="L53" s="115" t="s">
        <v>1148</v>
      </c>
      <c r="M53" s="117">
        <v>1</v>
      </c>
      <c r="N53" s="115" t="s">
        <v>27</v>
      </c>
      <c r="O53" s="115" t="s">
        <v>1148</v>
      </c>
      <c r="P53" s="79"/>
    </row>
    <row r="54" spans="1:16" s="7" customFormat="1" ht="24.75" customHeight="1" outlineLevel="1" x14ac:dyDescent="0.25">
      <c r="A54" s="144">
        <v>7</v>
      </c>
      <c r="B54" s="111" t="s">
        <v>2678</v>
      </c>
      <c r="C54" s="112" t="s">
        <v>31</v>
      </c>
      <c r="D54" s="110" t="s">
        <v>2685</v>
      </c>
      <c r="E54" s="145">
        <v>43822</v>
      </c>
      <c r="F54" s="145">
        <v>43921</v>
      </c>
      <c r="G54" s="160">
        <f t="shared" si="3"/>
        <v>3.3</v>
      </c>
      <c r="H54" s="114" t="s">
        <v>2695</v>
      </c>
      <c r="I54" s="113" t="s">
        <v>1130</v>
      </c>
      <c r="J54" s="113" t="s">
        <v>2689</v>
      </c>
      <c r="K54" s="118">
        <v>164145836</v>
      </c>
      <c r="L54" s="115" t="s">
        <v>1148</v>
      </c>
      <c r="M54" s="117">
        <v>1</v>
      </c>
      <c r="N54" s="115" t="s">
        <v>27</v>
      </c>
      <c r="O54" s="115" t="s">
        <v>1148</v>
      </c>
      <c r="P54" s="79"/>
    </row>
    <row r="55" spans="1:16" s="7" customFormat="1" ht="24.75" customHeight="1" outlineLevel="1" x14ac:dyDescent="0.25">
      <c r="A55" s="144">
        <v>8</v>
      </c>
      <c r="B55" s="111" t="s">
        <v>2678</v>
      </c>
      <c r="C55" s="112" t="s">
        <v>31</v>
      </c>
      <c r="D55" s="110" t="s">
        <v>2686</v>
      </c>
      <c r="E55" s="145">
        <v>43922</v>
      </c>
      <c r="F55" s="145">
        <v>44104</v>
      </c>
      <c r="G55" s="160">
        <f t="shared" si="3"/>
        <v>6.0666666666666664</v>
      </c>
      <c r="H55" s="114" t="s">
        <v>2695</v>
      </c>
      <c r="I55" s="113" t="s">
        <v>1130</v>
      </c>
      <c r="J55" s="113" t="s">
        <v>2689</v>
      </c>
      <c r="K55" s="118">
        <v>374087363</v>
      </c>
      <c r="L55" s="115" t="s">
        <v>1148</v>
      </c>
      <c r="M55" s="117">
        <v>1</v>
      </c>
      <c r="N55" s="115" t="s">
        <v>27</v>
      </c>
      <c r="O55" s="115" t="s">
        <v>1148</v>
      </c>
      <c r="P55" s="79"/>
    </row>
    <row r="56" spans="1:16" s="7" customFormat="1" ht="24.75" customHeight="1" outlineLevel="1" x14ac:dyDescent="0.25">
      <c r="A56" s="144">
        <v>9</v>
      </c>
      <c r="B56" s="111" t="s">
        <v>2678</v>
      </c>
      <c r="C56" s="112" t="s">
        <v>31</v>
      </c>
      <c r="D56" s="110" t="s">
        <v>2687</v>
      </c>
      <c r="E56" s="145">
        <v>44132</v>
      </c>
      <c r="F56" s="145">
        <v>44180</v>
      </c>
      <c r="G56" s="160">
        <f t="shared" si="3"/>
        <v>1.6</v>
      </c>
      <c r="H56" s="114" t="s">
        <v>2695</v>
      </c>
      <c r="I56" s="113" t="s">
        <v>1130</v>
      </c>
      <c r="J56" s="113" t="s">
        <v>2689</v>
      </c>
      <c r="K56" s="118">
        <v>128256580</v>
      </c>
      <c r="L56" s="115" t="s">
        <v>1148</v>
      </c>
      <c r="M56" s="117">
        <v>1</v>
      </c>
      <c r="N56" s="115" t="s">
        <v>2634</v>
      </c>
      <c r="O56" s="115" t="s">
        <v>1148</v>
      </c>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2696</v>
      </c>
      <c r="E114" s="145">
        <v>43880</v>
      </c>
      <c r="F114" s="145">
        <v>44196</v>
      </c>
      <c r="G114" s="160">
        <f>IF(AND(E114&lt;&gt;"",F114&lt;&gt;""),((F114-E114)/30),"")</f>
        <v>10.533333333333333</v>
      </c>
      <c r="H114" s="122" t="s">
        <v>2703</v>
      </c>
      <c r="I114" s="121" t="s">
        <v>741</v>
      </c>
      <c r="J114" s="121" t="s">
        <v>754</v>
      </c>
      <c r="K114" s="123">
        <v>581500056</v>
      </c>
      <c r="L114" s="100">
        <f>+IF(AND(K114&gt;0,O114="Ejecución"),(K114/877802)*Tabla28[[#This Row],[% participación]],IF(AND(K114&gt;0,O114&lt;&gt;"Ejecución"),"-",""))</f>
        <v>662.45013795821842</v>
      </c>
      <c r="M114" s="124" t="s">
        <v>1148</v>
      </c>
      <c r="N114" s="173">
        <v>1</v>
      </c>
      <c r="O114" s="162" t="s">
        <v>1150</v>
      </c>
      <c r="P114" s="78"/>
    </row>
    <row r="115" spans="1:16" s="6" customFormat="1" ht="24.75" customHeight="1" x14ac:dyDescent="0.25">
      <c r="A115" s="143">
        <v>2</v>
      </c>
      <c r="B115" s="161" t="s">
        <v>2665</v>
      </c>
      <c r="C115" s="163" t="s">
        <v>31</v>
      </c>
      <c r="D115" s="63" t="s">
        <v>2697</v>
      </c>
      <c r="E115" s="145">
        <v>43881</v>
      </c>
      <c r="F115" s="145">
        <v>44196</v>
      </c>
      <c r="G115" s="160">
        <f t="shared" ref="G115:G116" si="4">IF(AND(E115&lt;&gt;"",F115&lt;&gt;""),((F115-E115)/30),"")</f>
        <v>10.5</v>
      </c>
      <c r="H115" s="64" t="s">
        <v>2704</v>
      </c>
      <c r="I115" s="63" t="s">
        <v>741</v>
      </c>
      <c r="J115" s="63" t="s">
        <v>744</v>
      </c>
      <c r="K115" s="68">
        <v>2382369969</v>
      </c>
      <c r="L115" s="100">
        <f>+IF(AND(K115&gt;0,O115="Ejecución"),(K115/877802)*Tabla28[[#This Row],[% participación]],IF(AND(K115&gt;0,O115&lt;&gt;"Ejecución"),"-",""))</f>
        <v>2714.0174766063419</v>
      </c>
      <c r="M115" s="65" t="s">
        <v>1148</v>
      </c>
      <c r="N115" s="173">
        <v>1</v>
      </c>
      <c r="O115" s="162" t="s">
        <v>1150</v>
      </c>
      <c r="P115" s="78"/>
    </row>
    <row r="116" spans="1:16" s="6" customFormat="1" ht="24.75" customHeight="1" x14ac:dyDescent="0.25">
      <c r="A116" s="143">
        <v>3</v>
      </c>
      <c r="B116" s="161" t="s">
        <v>2665</v>
      </c>
      <c r="C116" s="163" t="s">
        <v>31</v>
      </c>
      <c r="D116" s="63" t="s">
        <v>2698</v>
      </c>
      <c r="E116" s="145">
        <v>43881</v>
      </c>
      <c r="F116" s="145">
        <v>44196</v>
      </c>
      <c r="G116" s="160">
        <f t="shared" si="4"/>
        <v>10.5</v>
      </c>
      <c r="H116" s="64" t="s">
        <v>2705</v>
      </c>
      <c r="I116" s="63" t="s">
        <v>741</v>
      </c>
      <c r="J116" s="63" t="s">
        <v>90</v>
      </c>
      <c r="K116" s="68">
        <v>2609848970</v>
      </c>
      <c r="L116" s="100">
        <f>+IF(AND(K116&gt;0,O116="Ejecución"),(K116/877802)*Tabla28[[#This Row],[% participación]],IF(AND(K116&gt;0,O116&lt;&gt;"Ejecución"),"-",""))</f>
        <v>2973.1636177634591</v>
      </c>
      <c r="M116" s="65" t="s">
        <v>1148</v>
      </c>
      <c r="N116" s="173">
        <v>1</v>
      </c>
      <c r="O116" s="162" t="s">
        <v>1150</v>
      </c>
      <c r="P116" s="78"/>
    </row>
    <row r="117" spans="1:16" s="6" customFormat="1" ht="24.75" customHeight="1" outlineLevel="1" x14ac:dyDescent="0.25">
      <c r="A117" s="143">
        <v>4</v>
      </c>
      <c r="B117" s="161" t="s">
        <v>2665</v>
      </c>
      <c r="C117" s="163" t="s">
        <v>31</v>
      </c>
      <c r="D117" s="63" t="s">
        <v>2699</v>
      </c>
      <c r="E117" s="145">
        <v>43880</v>
      </c>
      <c r="F117" s="145">
        <v>44196</v>
      </c>
      <c r="G117" s="160">
        <f t="shared" ref="G117:G159" si="5">IF(AND(E117&lt;&gt;"",F117&lt;&gt;""),((F117-E117)/30),"")</f>
        <v>10.533333333333333</v>
      </c>
      <c r="H117" s="64" t="s">
        <v>2706</v>
      </c>
      <c r="I117" s="63" t="s">
        <v>741</v>
      </c>
      <c r="J117" s="63" t="s">
        <v>754</v>
      </c>
      <c r="K117" s="68">
        <v>685198622</v>
      </c>
      <c r="L117" s="100">
        <f>+IF(AND(K117&gt;0,O117="Ejecución"),(K117/877802)*Tabla28[[#This Row],[% participación]],IF(AND(K117&gt;0,O117&lt;&gt;"Ejecución"),"-",""))</f>
        <v>780.58448488383488</v>
      </c>
      <c r="M117" s="65" t="s">
        <v>1148</v>
      </c>
      <c r="N117" s="173">
        <v>1</v>
      </c>
      <c r="O117" s="162" t="s">
        <v>1150</v>
      </c>
      <c r="P117" s="78"/>
    </row>
    <row r="118" spans="1:16" s="7" customFormat="1" ht="24.75" customHeight="1" outlineLevel="1" x14ac:dyDescent="0.25">
      <c r="A118" s="144">
        <v>5</v>
      </c>
      <c r="B118" s="161" t="s">
        <v>2665</v>
      </c>
      <c r="C118" s="163" t="s">
        <v>31</v>
      </c>
      <c r="D118" s="63" t="s">
        <v>2700</v>
      </c>
      <c r="E118" s="145">
        <v>44168</v>
      </c>
      <c r="F118" s="145">
        <v>44773</v>
      </c>
      <c r="G118" s="160">
        <f t="shared" si="5"/>
        <v>20.166666666666668</v>
      </c>
      <c r="H118" s="64" t="s">
        <v>2707</v>
      </c>
      <c r="I118" s="63" t="s">
        <v>741</v>
      </c>
      <c r="J118" s="63" t="s">
        <v>754</v>
      </c>
      <c r="K118" s="68">
        <v>211742976</v>
      </c>
      <c r="L118" s="100">
        <f>+IF(AND(K118&gt;0,O118="Ejecución"),(K118/877802)*Tabla28[[#This Row],[% participación]],IF(AND(K118&gt;0,O118&lt;&gt;"Ejecución"),"-",""))</f>
        <v>241.21951875252051</v>
      </c>
      <c r="M118" s="65" t="s">
        <v>1148</v>
      </c>
      <c r="N118" s="173">
        <v>1</v>
      </c>
      <c r="O118" s="162" t="s">
        <v>1150</v>
      </c>
      <c r="P118" s="79"/>
    </row>
    <row r="119" spans="1:16" s="7" customFormat="1" ht="24.75" customHeight="1" outlineLevel="1" x14ac:dyDescent="0.25">
      <c r="A119" s="144">
        <v>6</v>
      </c>
      <c r="B119" s="161" t="s">
        <v>2665</v>
      </c>
      <c r="C119" s="163" t="s">
        <v>31</v>
      </c>
      <c r="D119" s="63" t="s">
        <v>2701</v>
      </c>
      <c r="E119" s="145">
        <v>44189</v>
      </c>
      <c r="F119" s="145">
        <v>44561</v>
      </c>
      <c r="G119" s="160">
        <f t="shared" si="5"/>
        <v>12.4</v>
      </c>
      <c r="H119" s="64" t="s">
        <v>2708</v>
      </c>
      <c r="I119" s="63" t="s">
        <v>1130</v>
      </c>
      <c r="J119" s="63" t="s">
        <v>1132</v>
      </c>
      <c r="K119" s="68">
        <v>564808650</v>
      </c>
      <c r="L119" s="100">
        <f>+IF(AND(K119&gt;0,O119="Ejecución"),(K119/877802)*Tabla28[[#This Row],[% participación]],IF(AND(K119&gt;0,O119&lt;&gt;"Ejecución"),"-",""))</f>
        <v>643.43513685318555</v>
      </c>
      <c r="M119" s="65" t="s">
        <v>1148</v>
      </c>
      <c r="N119" s="173">
        <v>1</v>
      </c>
      <c r="O119" s="162" t="s">
        <v>1150</v>
      </c>
      <c r="P119" s="79"/>
    </row>
    <row r="120" spans="1:16" s="7" customFormat="1" ht="24.75" customHeight="1" outlineLevel="1" x14ac:dyDescent="0.25">
      <c r="A120" s="144">
        <v>7</v>
      </c>
      <c r="B120" s="161" t="s">
        <v>2665</v>
      </c>
      <c r="C120" s="163" t="s">
        <v>31</v>
      </c>
      <c r="D120" s="63" t="s">
        <v>2702</v>
      </c>
      <c r="E120" s="145">
        <v>44189</v>
      </c>
      <c r="F120" s="145">
        <v>44561</v>
      </c>
      <c r="G120" s="160">
        <f t="shared" si="5"/>
        <v>12.4</v>
      </c>
      <c r="H120" s="64" t="s">
        <v>2709</v>
      </c>
      <c r="I120" s="63" t="s">
        <v>1078</v>
      </c>
      <c r="J120" s="63" t="s">
        <v>1086</v>
      </c>
      <c r="K120" s="68">
        <v>433726380</v>
      </c>
      <c r="L120" s="100">
        <f>+IF(AND(K120&gt;0,O120="Ejecución"),(K120/877802)*Tabla28[[#This Row],[% participación]],IF(AND(K120&gt;0,O120&lt;&gt;"Ejecución"),"-",""))</f>
        <v>494.1050259625747</v>
      </c>
      <c r="M120" s="65" t="s">
        <v>1148</v>
      </c>
      <c r="N120" s="173">
        <v>1</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ref="N121:N160" si="6">+IF(M121="No",1,IF(M121="Si","Ingrese %",""))</f>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1.6E-2</v>
      </c>
      <c r="G179" s="165">
        <f>IF(F179&gt;0,SUM(E179+F179),"")</f>
        <v>3.6000000000000004E-2</v>
      </c>
      <c r="H179" s="5"/>
      <c r="I179" s="191" t="s">
        <v>2671</v>
      </c>
      <c r="J179" s="191"/>
      <c r="K179" s="191"/>
      <c r="L179" s="191"/>
      <c r="M179" s="172">
        <v>2.1999999999999999E-2</v>
      </c>
      <c r="O179" s="8"/>
      <c r="Q179" s="19"/>
      <c r="R179" s="159">
        <f>IF(M179&gt;0,SUM(L179+M179),"")</f>
        <v>2.1999999999999999E-2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3.6000000000000004E-2</v>
      </c>
      <c r="D185" s="91" t="s">
        <v>2628</v>
      </c>
      <c r="E185" s="94">
        <f>+(C185*SUM(K20:K35))</f>
        <v>112261716.00000001</v>
      </c>
      <c r="F185" s="92"/>
      <c r="G185" s="93"/>
      <c r="H185" s="88"/>
      <c r="I185" s="90" t="s">
        <v>2627</v>
      </c>
      <c r="J185" s="166">
        <f>+SUM(M179:M183)</f>
        <v>2.1999999999999999E-2</v>
      </c>
      <c r="K185" s="236" t="s">
        <v>2628</v>
      </c>
      <c r="L185" s="236"/>
      <c r="M185" s="94">
        <f>+J185*(SUM(K20:K35))</f>
        <v>68604382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41541</v>
      </c>
      <c r="D193" s="5"/>
      <c r="E193" s="126">
        <v>3205</v>
      </c>
      <c r="F193" s="5"/>
      <c r="G193" s="5"/>
      <c r="H193" s="147" t="s">
        <v>2710</v>
      </c>
      <c r="J193" s="5"/>
      <c r="K193" s="127">
        <v>41208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2714</v>
      </c>
      <c r="J211" s="27" t="s">
        <v>2622</v>
      </c>
      <c r="K211" s="148" t="s">
        <v>2711</v>
      </c>
      <c r="L211" s="21"/>
      <c r="M211" s="21"/>
      <c r="N211" s="21"/>
      <c r="O211" s="8"/>
    </row>
    <row r="212" spans="1:15" x14ac:dyDescent="0.25">
      <c r="A212" s="9"/>
      <c r="B212" s="27" t="s">
        <v>2619</v>
      </c>
      <c r="C212" s="147" t="s">
        <v>2710</v>
      </c>
      <c r="D212" s="21"/>
      <c r="G212" s="27" t="s">
        <v>2621</v>
      </c>
      <c r="H212" s="148" t="s">
        <v>2712</v>
      </c>
      <c r="J212" s="27" t="s">
        <v>2623</v>
      </c>
      <c r="K212" s="147" t="s">
        <v>2713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Aux Administrativa</cp:lastModifiedBy>
  <cp:lastPrinted>2020-11-20T15:12:35Z</cp:lastPrinted>
  <dcterms:created xsi:type="dcterms:W3CDTF">2020-10-14T21:57:42Z</dcterms:created>
  <dcterms:modified xsi:type="dcterms:W3CDTF">2020-12-29T17:36:40Z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