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NEXTCLOUD\CYV CONTROL\MANIFESTACION DE INTERESES\INVITACIONES - ASOCREVI\INVITACION PILATU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<sst xmlns="http://schemas.openxmlformats.org/spreadsheetml/2006/main" count="3283" uniqueCount="2731">
  <si>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</si>
  <si>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</si>
  <si>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</si>
  <si>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</si>
  <si>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</si>
  <si>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</si>
  <si>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</si>
  <si>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</si>
  <si>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</si>
  <si>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</si>
  <si>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</si>
  <si>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</si>
  <si>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</si>
  <si>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</si>
  <si>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</si>
  <si>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</si>
  <si>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</si>
  <si>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</si>
  <si>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</si>
  <si>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</si>
  <si>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</si>
  <si>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</si>
  <si>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</si>
  <si>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</si>
  <si>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</si>
  <si>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</si>
  <si>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</si>
  <si>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</si>
  <si>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</si>
  <si>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</si>
  <si>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</si>
  <si>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</si>
  <si>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</si>
  <si>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</si>
  <si>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</si>
  <si>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</si>
  <si>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</si>
  <si>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</si>
  <si>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</si>
  <si>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</si>
  <si>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</si>
  <si>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</si>
  <si>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</si>
  <si>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</si>
  <si>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</si>
  <si>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</si>
  <si>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</si>
  <si>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</si>
  <si>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</si>
  <si>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</si>
  <si>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</si>
  <si>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</si>
  <si>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</si>
  <si>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</si>
  <si>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</si>
  <si>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</si>
  <si>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</si>
  <si>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</si>
  <si>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</si>
  <si>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</si>
  <si>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</si>
  <si>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</si>
  <si>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</si>
  <si>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</si>
  <si>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</si>
  <si>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</si>
  <si>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</si>
  <si>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</si>
  <si>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</si>
  <si>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</si>
  <si>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</si>
  <si>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</si>
  <si>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</si>
  <si>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</si>
  <si>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</si>
  <si>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</si>
  <si>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</si>
  <si>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</si>
  <si>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</si>
  <si>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</si>
  <si>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</si>
  <si>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</si>
  <si>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</si>
  <si>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</si>
  <si>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</si>
  <si>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</si>
  <si>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</si>
  <si>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</si>
  <si>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</si>
  <si>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</si>
  <si>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</si>
  <si>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</si>
  <si>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</si>
  <si>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</si>
  <si>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</si>
  <si>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</si>
  <si>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</si>
  <si>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</si>
  <si>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</si>
  <si>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</si>
  <si>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</si>
  <si>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</si>
  <si>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</si>
  <si>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</si>
  <si>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</si>
  <si>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</si>
  <si>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</si>
  <si>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</si>
  <si>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</si>
  <si>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</si>
  <si>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</si>
  <si>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</si>
  <si>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</si>
  <si>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</si>
  <si>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</si>
  <si>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</si>
  <si>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</si>
  <si>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</si>
  <si>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</si>
  <si>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</si>
  <si>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</si>
  <si>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</si>
  <si>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</si>
  <si>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</si>
  <si>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</si>
  <si>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</si>
  <si>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</si>
  <si>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</si>
  <si>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</si>
  <si>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</si>
  <si>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</si>
  <si>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</si>
  <si>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</si>
  <si>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</si>
  <si>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</si>
  <si>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</si>
  <si>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</si>
  <si>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</si>
  <si>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</si>
  <si>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</si>
  <si>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</si>
  <si>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</si>
  <si>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</si>
  <si>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</si>
  <si>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</si>
  <si>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</si>
  <si>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</si>
  <si>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</si>
  <si>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</si>
  <si>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</si>
  <si>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</si>
  <si>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</si>
  <si>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</si>
  <si>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</si>
  <si>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</si>
  <si>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</si>
  <si>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</si>
  <si>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</si>
  <si>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</si>
  <si>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</si>
  <si>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</si>
  <si>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</si>
  <si>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</si>
  <si>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</si>
  <si>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</si>
  <si>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</si>
  <si>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</si>
  <si>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</si>
  <si>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</si>
  <si>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</si>
  <si>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</si>
  <si>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</si>
  <si>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</si>
  <si>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</si>
  <si>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</si>
  <si>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</si>
  <si>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</si>
  <si>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</si>
  <si>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</si>
  <si>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</si>
  <si>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</si>
  <si>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</si>
  <si>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</si>
  <si>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</si>
  <si>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</si>
  <si>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</si>
  <si>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</si>
  <si>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</si>
  <si>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</si>
  <si>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</si>
  <si>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</si>
  <si>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</si>
  <si>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</si>
  <si>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</si>
  <si>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</si>
  <si>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</si>
  <si>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</si>
  <si>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</si>
  <si>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</si>
  <si>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</si>
  <si>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</si>
  <si>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</si>
  <si>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</si>
  <si>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</si>
  <si>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</si>
  <si>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</si>
  <si>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</si>
  <si>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</si>
  <si>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</si>
  <si>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</si>
  <si>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</si>
  <si>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</si>
  <si>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</si>
  <si>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</si>
  <si>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</si>
  <si>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</si>
  <si>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</si>
  <si>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</si>
  <si>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</si>
  <si>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</si>
  <si>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</si>
  <si>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</si>
  <si>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</si>
  <si>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</si>
  <si>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</si>
  <si>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</si>
  <si>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</si>
  <si>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</si>
  <si>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</si>
  <si>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</si>
  <si>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</si>
  <si>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</si>
  <si>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</si>
  <si>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</si>
  <si>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</si>
  <si>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</si>
  <si>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</si>
  <si>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</si>
  <si>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</si>
  <si>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</si>
  <si>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</si>
  <si>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</si>
  <si>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</si>
  <si>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</si>
  <si>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</si>
  <si>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</si>
  <si>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</si>
  <si>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</si>
  <si>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</si>
  <si>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</si>
  <si>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</si>
  <si>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</si>
  <si>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</si>
  <si>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</si>
  <si>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</si>
  <si>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</si>
  <si>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</si>
  <si>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</si>
  <si>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</si>
  <si>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</si>
  <si>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</si>
  <si>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</si>
  <si>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</si>
  <si>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</si>
  <si>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</si>
  <si>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</si>
  <si>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</si>
  <si>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</si>
  <si>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</si>
  <si>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</si>
  <si>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</si>
  <si>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</si>
  <si>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</si>
  <si>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</si>
  <si>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</si>
  <si>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</si>
  <si>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</si>
  <si>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</si>
  <si>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</si>
  <si>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</si>
  <si>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</si>
  <si>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</si>
  <si>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</si>
  <si>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</si>
  <si>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</si>
  <si>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</si>
  <si>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</si>
  <si>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</si>
  <si>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</si>
  <si>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</si>
  <si>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</si>
  <si>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</si>
  <si>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</si>
  <si>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</si>
  <si>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</si>
  <si>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</si>
  <si>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</si>
  <si>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</si>
  <si>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</si>
  <si>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</si>
  <si>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</si>
  <si>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</si>
  <si>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</si>
  <si>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</si>
  <si>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</si>
  <si>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</si>
  <si>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</si>
  <si>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</si>
  <si>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</si>
  <si>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</si>
  <si>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</si>
  <si>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</si>
  <si>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</si>
  <si>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</si>
  <si>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</si>
  <si>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</si>
  <si>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</si>
  <si>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</si>
  <si>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</si>
  <si>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</si>
  <si>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</si>
  <si>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</si>
  <si>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</si>
  <si>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</si>
  <si>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</si>
  <si>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</si>
  <si>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</si>
  <si>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</si>
  <si>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</si>
  <si>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</si>
  <si>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</si>
  <si>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</si>
  <si>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</si>
  <si>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</si>
  <si>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</si>
  <si>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</si>
  <si>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</si>
  <si>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</si>
  <si>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</si>
  <si>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</si>
  <si>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</si>
  <si>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</si>
  <si>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</si>
  <si>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</si>
  <si>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</si>
  <si>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</si>
  <si>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</si>
  <si>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</si>
  <si>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</si>
  <si>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</si>
  <si>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</si>
  <si>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</si>
  <si>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</si>
  <si>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</si>
  <si>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</si>
  <si>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</si>
  <si>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</si>
  <si>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</si>
  <si>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</si>
  <si>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</si>
  <si>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</si>
  <si>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</si>
  <si>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</si>
  <si>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</si>
  <si>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</si>
  <si>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</si>
  <si>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</si>
  <si>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</si>
  <si>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</si>
  <si>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</si>
  <si>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</si>
  <si>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</si>
  <si>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</si>
  <si>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</si>
  <si>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</si>
  <si>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</si>
  <si>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</si>
  <si>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</si>
  <si>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</si>
  <si>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</si>
  <si>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</si>
  <si>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</si>
  <si>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</si>
  <si>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</si>
  <si>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</si>
  <si>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</si>
  <si>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</si>
  <si>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</si>
  <si>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</si>
  <si>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</si>
  <si>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</si>
  <si>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</si>
  <si>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</si>
  <si>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</si>
  <si>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</si>
  <si>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</si>
  <si>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</si>
  <si>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</si>
  <si>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</si>
  <si>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</si>
  <si>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</si>
  <si>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</si>
  <si>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</si>
  <si>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</si>
  <si>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</si>
  <si>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</si>
  <si>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</si>
  <si>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</si>
  <si>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</si>
  <si>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</si>
  <si>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</si>
  <si>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</si>
  <si>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</si>
  <si>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</si>
  <si>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</si>
  <si>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</si>
  <si>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</si>
  <si>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</si>
  <si>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</si>
  <si>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</si>
  <si>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</si>
  <si>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</si>
  <si>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</si>
  <si>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</si>
  <si>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</si>
  <si>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</si>
  <si>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</si>
  <si>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</si>
  <si>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</si>
  <si>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</si>
  <si>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</si>
  <si>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</si>
  <si>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</si>
  <si>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</si>
  <si>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</si>
  <si>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</si>
  <si>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</si>
  <si>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</si>
  <si>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</si>
  <si>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</si>
  <si>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</si>
  <si>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</si>
  <si>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</si>
  <si>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</si>
  <si>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</si>
  <si>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</si>
  <si>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</si>
  <si>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</si>
  <si>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</si>
  <si>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</si>
  <si>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</si>
  <si>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</si>
  <si>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</si>
  <si>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</si>
  <si>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</si>
  <si>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</si>
  <si>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</si>
  <si>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</si>
  <si>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</si>
  <si>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</si>
  <si>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</si>
  <si>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</si>
  <si>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</si>
  <si>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</si>
  <si>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</si>
  <si>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</si>
  <si>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</si>
  <si>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</si>
  <si>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</si>
  <si>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</si>
  <si>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</si>
  <si>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</si>
  <si>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</si>
  <si>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</si>
  <si>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</si>
  <si>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</si>
  <si>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</si>
  <si>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</si>
  <si>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</si>
  <si>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</si>
  <si>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</si>
  <si>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</si>
  <si>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</si>
  <si>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</si>
  <si>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</si>
  <si>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</si>
  <si>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</si>
  <si>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</si>
  <si>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</si>
  <si>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</si>
  <si>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</si>
  <si>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</si>
  <si>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</si>
  <si>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</si>
  <si>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</si>
  <si>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</si>
  <si>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</si>
  <si>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</si>
  <si>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</si>
  <si>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</si>
  <si>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</si>
  <si>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</si>
  <si>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</si>
  <si>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</si>
  <si>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</si>
  <si>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</si>
  <si>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</si>
  <si>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</si>
  <si>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</si>
  <si>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</si>
  <si>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</si>
  <si>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</si>
  <si>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</si>
  <si>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</si>
  <si>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</si>
  <si>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</si>
  <si>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</si>
  <si>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</si>
  <si>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</si>
  <si>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</si>
  <si>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</si>
  <si>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</si>
  <si>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</si>
  <si>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</si>
  <si>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</si>
  <si>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</si>
  <si>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</si>
  <si>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</si>
  <si>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</si>
  <si>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</si>
  <si>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</si>
  <si>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</si>
  <si>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</si>
  <si>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</si>
  <si>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</si>
  <si>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</si>
  <si>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</si>
  <si>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</si>
  <si>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</si>
  <si>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</si>
  <si>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</si>
  <si>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</si>
  <si>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</si>
  <si>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</si>
  <si>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</si>
  <si>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</si>
  <si>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</si>
  <si>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</si>
  <si>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</si>
  <si>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</si>
  <si>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</si>
  <si>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</si>
  <si>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</si>
  <si>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</si>
  <si>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</si>
  <si>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</si>
  <si>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</si>
  <si>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</si>
  <si>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</si>
  <si>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</si>
  <si>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</si>
  <si>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</si>
  <si>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</si>
  <si>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</si>
  <si>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</si>
  <si>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</si>
  <si>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</si>
  <si>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</si>
  <si>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</si>
  <si>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</si>
  <si>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</si>
  <si>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</si>
  <si>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</si>
  <si>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</si>
  <si>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</si>
  <si>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</si>
  <si>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</si>
  <si>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</si>
  <si>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</si>
  <si>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</si>
  <si>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</si>
  <si>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</si>
  <si>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</si>
  <si>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</si>
  <si>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</si>
  <si>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</si>
  <si>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</si>
  <si>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</si>
  <si>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</si>
  <si>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</si>
  <si>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</si>
  <si>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</si>
  <si>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</si>
  <si>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</si>
  <si>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</si>
  <si>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</si>
  <si>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</si>
  <si>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</si>
  <si>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</si>
  <si>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</si>
  <si>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</si>
  <si>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</si>
  <si>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</si>
  <si>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</si>
  <si>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</si>
  <si>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</si>
  <si>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</si>
  <si>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</si>
  <si>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</si>
  <si>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</si>
  <si>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</si>
  <si>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</si>
  <si>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</si>
  <si>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</si>
  <si>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</si>
  <si>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</si>
  <si>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</si>
  <si>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</si>
  <si>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</si>
  <si>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</si>
  <si>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</si>
  <si>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</si>
  <si>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</si>
  <si>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</si>
  <si>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</si>
  <si>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</si>
  <si>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</si>
  <si>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</si>
  <si>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</si>
  <si>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</si>
  <si>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</si>
  <si>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</si>
  <si>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</si>
  <si>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</si>
  <si>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</si>
  <si>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</si>
  <si>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</si>
  <si>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</si>
  <si>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</si>
  <si>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</si>
  <si>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</si>
  <si>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</si>
  <si>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</si>
  <si>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</si>
  <si>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</si>
  <si>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</si>
  <si>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</si>
  <si>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</si>
  <si>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</si>
  <si>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</si>
  <si>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</si>
  <si>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</si>
  <si>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</si>
  <si>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</si>
  <si>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</si>
  <si>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</si>
  <si>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</si>
  <si>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</si>
  <si>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</si>
  <si>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</si>
  <si>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</si>
  <si>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</si>
  <si>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</si>
  <si>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</si>
  <si>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</si>
  <si>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</si>
  <si>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</si>
  <si>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</si>
  <si>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</si>
  <si>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</si>
  <si>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</si>
  <si>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</si>
  <si>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</si>
  <si>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</si>
  <si>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</si>
  <si>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</si>
  <si>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</si>
  <si>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</si>
  <si>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</si>
  <si>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</si>
  <si>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</si>
  <si>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</si>
  <si>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</si>
  <si>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</si>
  <si>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</si>
  <si>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</si>
  <si>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</si>
  <si>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</si>
  <si>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</si>
  <si>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</si>
  <si>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</si>
  <si>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</si>
  <si>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</si>
  <si>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</si>
  <si>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</si>
  <si>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</si>
  <si>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</si>
  <si>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</si>
  <si>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</si>
  <si>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</si>
  <si>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</si>
  <si>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</si>
  <si>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</si>
  <si>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</si>
  <si>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</si>
  <si>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</si>
  <si>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</si>
  <si>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</si>
  <si>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</si>
  <si>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</si>
  <si>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</si>
  <si>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</si>
  <si>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</si>
  <si>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</si>
  <si>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</si>
  <si>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</si>
  <si>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</si>
  <si>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</si>
  <si>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</si>
  <si>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</si>
  <si>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</si>
  <si>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</si>
  <si>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</si>
  <si>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</si>
  <si>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</si>
  <si>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</si>
  <si>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</si>
  <si>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</si>
  <si>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</si>
  <si>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</si>
  <si>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</si>
  <si>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</si>
  <si>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</si>
  <si>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</si>
  <si>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</si>
  <si>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</si>
  <si>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</si>
  <si>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</si>
  <si>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</si>
  <si>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</si>
  <si>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</si>
  <si>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</si>
  <si>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</si>
  <si>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</si>
  <si>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</si>
  <si>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</si>
  <si>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</si>
  <si>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</si>
  <si>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</si>
  <si>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</si>
  <si>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</si>
  <si>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</si>
  <si>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</si>
  <si>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</si>
  <si>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</si>
  <si>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</si>
  <si>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</si>
  <si>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</si>
  <si>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</si>
  <si>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</si>
  <si>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</si>
  <si>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</si>
  <si>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</si>
  <si>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</si>
  <si>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</si>
  <si>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</si>
  <si>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</si>
  <si>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</si>
  <si>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</si>
  <si>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</si>
  <si>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</si>
  <si>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</si>
  <si>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</si>
  <si>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</si>
  <si>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</si>
  <si>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</si>
  <si>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</si>
  <si>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</si>
  <si>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</si>
  <si>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</si>
  <si>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</si>
  <si>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</si>
  <si>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</si>
  <si>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</si>
  <si>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</si>
  <si>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</si>
  <si>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</si>
  <si>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</si>
  <si>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</si>
  <si>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</si>
  <si>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</si>
  <si>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</si>
  <si>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</si>
  <si>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</si>
  <si>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</si>
  <si>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</si>
  <si>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</si>
  <si>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</si>
  <si>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</si>
  <si>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</si>
  <si>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</si>
  <si>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</si>
  <si>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</si>
  <si>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</si>
  <si>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</si>
  <si>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</si>
  <si>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</si>
  <si>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</si>
  <si>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</si>
  <si>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</si>
  <si>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</si>
  <si>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</si>
  <si>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</si>
  <si>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</si>
  <si>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</si>
  <si>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</si>
  <si>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</si>
  <si>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</si>
  <si>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</si>
  <si>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</si>
  <si>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</si>
  <si>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</si>
  <si>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</si>
  <si>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</si>
  <si>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</si>
  <si>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</si>
  <si>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</si>
  <si>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</si>
  <si>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</si>
  <si>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</si>
  <si>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</si>
  <si>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</si>
  <si>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</si>
  <si>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</si>
  <si>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</si>
  <si>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</si>
  <si>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</si>
  <si>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</si>
  <si>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</si>
  <si>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</si>
  <si>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</si>
  <si>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</si>
  <si>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</si>
  <si>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</si>
  <si>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</si>
  <si>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</si>
  <si>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</si>
  <si>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</si>
  <si>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</si>
  <si>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</si>
  <si>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</si>
  <si>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</si>
  <si>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</si>
  <si>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</si>
  <si>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</si>
  <si>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</si>
  <si>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</si>
  <si>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</si>
  <si>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</si>
  <si>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</si>
  <si>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</si>
  <si>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</si>
  <si>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</si>
  <si>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</si>
  <si>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</si>
  <si>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</si>
  <si>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</si>
  <si>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</si>
  <si>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</si>
  <si>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</si>
  <si>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</si>
  <si>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</si>
  <si>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</si>
  <si>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</si>
  <si>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</si>
  <si>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</si>
  <si>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</si>
  <si>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</si>
  <si>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</si>
  <si>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</si>
  <si>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</si>
  <si>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</si>
  <si>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</si>
  <si>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</si>
  <si>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</si>
  <si>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</si>
  <si>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</si>
  <si>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</si>
  <si>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</si>
  <si>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</si>
  <si>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</si>
  <si>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</si>
  <si>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</si>
  <si>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</si>
  <si>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</si>
  <si>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</si>
  <si>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</si>
  <si>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</si>
  <si>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</si>
  <si>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</si>
  <si>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</si>
  <si>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</si>
  <si>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</si>
  <si>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</si>
  <si>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</si>
  <si>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</si>
  <si>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</si>
  <si>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</si>
  <si>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</si>
  <si>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</si>
  <si>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</si>
  <si>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</si>
  <si>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</si>
  <si>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</si>
  <si>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</si>
  <si>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</si>
  <si>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</si>
  <si>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</si>
  <si>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</si>
  <si>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</si>
  <si>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</si>
  <si>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</si>
  <si>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</si>
  <si>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</si>
  <si>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</si>
  <si>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</si>
  <si>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</si>
  <si>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</si>
  <si>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</si>
  <si>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</si>
  <si>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</si>
  <si>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</si>
  <si>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</si>
  <si>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</si>
  <si>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</si>
  <si>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</si>
  <si>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</si>
  <si>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</si>
  <si>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</si>
  <si>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</si>
  <si>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</si>
  <si>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</si>
  <si>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</si>
  <si>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</si>
  <si>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</si>
  <si>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</si>
  <si>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</si>
  <si>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</si>
  <si>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</si>
  <si>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</si>
  <si>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</si>
  <si>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</si>
  <si>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</si>
  <si>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</si>
  <si>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</si>
  <si>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</si>
  <si>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</si>
  <si>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</si>
  <si>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</si>
  <si>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</si>
  <si>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</si>
  <si>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</si>
  <si>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</si>
  <si>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</si>
  <si>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</si>
  <si>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</si>
  <si>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</si>
  <si>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</si>
  <si>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</si>
  <si>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</si>
  <si>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</si>
  <si>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</si>
  <si>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</si>
  <si>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</si>
  <si>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</si>
  <si>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</si>
  <si>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</si>
  <si>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</si>
  <si>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</si>
  <si>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</si>
  <si>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</si>
  <si>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</si>
  <si>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</si>
  <si>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</si>
  <si>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</si>
  <si>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</si>
  <si>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</si>
  <si>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</si>
  <si>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</si>
  <si>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</si>
  <si>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</si>
  <si>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</si>
  <si>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</si>
  <si>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</si>
  <si>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</si>
  <si>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</si>
  <si>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</si>
  <si>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</si>
  <si>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</si>
  <si>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</si>
  <si>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</si>
  <si>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</si>
  <si>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</si>
  <si>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</si>
  <si>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</si>
  <si>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</si>
  <si>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</si>
  <si>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</si>
  <si>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</si>
  <si>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</si>
  <si>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</si>
  <si>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</si>
  <si>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</si>
  <si>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</si>
  <si>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</si>
  <si>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</si>
  <si>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</si>
  <si>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</si>
  <si>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</si>
  <si>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</si>
  <si>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</si>
  <si>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</si>
  <si>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</si>
  <si>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</si>
  <si>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</si>
  <si>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</si>
  <si>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</si>
  <si>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</si>
  <si>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</si>
  <si>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</si>
  <si>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</si>
  <si>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</si>
  <si>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</si>
  <si>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</si>
  <si>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</si>
  <si>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</si>
  <si>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</si>
  <si>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</si>
  <si>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</si>
  <si>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</si>
  <si>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</si>
  <si>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</si>
  <si>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</si>
  <si>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</si>
  <si>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</si>
  <si>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</si>
  <si>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</si>
  <si>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</si>
  <si>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</si>
  <si>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</si>
  <si>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</si>
  <si>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</si>
  <si>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</si>
  <si>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</si>
  <si>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</si>
  <si>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</si>
  <si>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</si>
  <si>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</si>
  <si>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</si>
  <si>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</si>
  <si>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</si>
  <si>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</si>
  <si>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</si>
  <si>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</si>
  <si>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</si>
  <si>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</si>
  <si>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</si>
  <si>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</si>
  <si>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</si>
  <si>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</si>
  <si>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</si>
  <si>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</si>
  <si>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</si>
  <si>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</si>
  <si>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</si>
  <si>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</si>
  <si>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</si>
  <si>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</si>
  <si>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</si>
  <si>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</si>
  <si>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</si>
  <si>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</si>
  <si>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</si>
  <si>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</si>
  <si>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</si>
  <si>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</si>
  <si>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</si>
  <si>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</si>
  <si>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</si>
  <si>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</si>
  <si>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</si>
  <si>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</si>
  <si>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</si>
  <si>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</si>
  <si>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</si>
  <si>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</si>
  <si>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</si>
  <si>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</si>
  <si>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</si>
  <si>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</si>
  <si>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</si>
  <si>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</si>
  <si>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</si>
  <si>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</si>
  <si>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</si>
  <si>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</si>
  <si>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</si>
  <si>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</si>
  <si>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</si>
  <si>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</si>
  <si>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</si>
  <si>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</si>
  <si>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</si>
  <si>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</si>
  <si>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</si>
  <si>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</si>
  <si>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</si>
  <si>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</si>
  <si>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</si>
  <si>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</si>
  <si>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</si>
  <si>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</si>
  <si>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</si>
  <si>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</si>
  <si>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</si>
  <si>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</si>
  <si>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</si>
  <si>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</si>
  <si>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</si>
  <si>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</si>
  <si>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</si>
  <si>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</si>
  <si>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</si>
  <si>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</si>
  <si>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</si>
  <si>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</si>
  <si>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</si>
  <si>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</si>
  <si>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</si>
  <si>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</si>
  <si>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</si>
  <si>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</si>
  <si>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</si>
  <si>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</si>
  <si>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</si>
  <si>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</si>
  <si>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</si>
  <si>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</si>
  <si>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</si>
  <si>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</si>
  <si>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</si>
  <si>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</si>
  <si>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</si>
  <si>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</si>
  <si>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</si>
  <si>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</si>
  <si>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</si>
  <si>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</si>
  <si>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</si>
  <si>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</si>
  <si>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</si>
  <si>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</si>
  <si>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</si>
  <si>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</si>
  <si>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</si>
  <si>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</si>
  <si>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</si>
  <si>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</si>
  <si>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</si>
  <si>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</si>
  <si>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</si>
  <si>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</si>
  <si>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</si>
  <si>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</si>
  <si>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</si>
  <si>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</si>
  <si>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</si>
  <si>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</si>
  <si>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</si>
  <si>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</si>
  <si>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</si>
  <si>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</si>
  <si>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</si>
  <si>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</si>
  <si>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</si>
  <si>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</si>
  <si>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</si>
  <si>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</si>
  <si>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</si>
  <si>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</si>
  <si>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</si>
  <si>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</si>
  <si>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</si>
  <si>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</si>
  <si>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</si>
  <si>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</si>
  <si>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</si>
  <si>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</si>
  <si>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</si>
  <si>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</si>
  <si>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</si>
  <si>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</si>
  <si>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</si>
  <si>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</si>
  <si>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</si>
  <si>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</si>
  <si>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</si>
  <si>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</si>
  <si>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</si>
  <si>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</si>
  <si>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</si>
  <si>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</si>
  <si>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</si>
  <si>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</si>
  <si>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</si>
  <si>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</si>
  <si>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</si>
  <si>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</si>
  <si>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</si>
  <si>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</si>
  <si>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</si>
  <si>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</si>
  <si>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</si>
  <si>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</si>
  <si>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</si>
  <si>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</si>
  <si>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</si>
  <si>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</si>
  <si>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</si>
  <si>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</si>
  <si>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</si>
  <si>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</si>
  <si>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</si>
  <si>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</si>
  <si>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</si>
  <si>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</si>
  <si>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</si>
  <si>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</si>
  <si>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</si>
  <si>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</si>
  <si>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</si>
  <si>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</si>
  <si>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</si>
  <si>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</si>
  <si>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</si>
  <si>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</si>
  <si>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</si>
  <si>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</si>
  <si>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</si>
  <si>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</si>
  <si>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</si>
  <si>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</si>
  <si>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</si>
  <si>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</si>
  <si>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</si>
  <si>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</si>
  <si>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</si>
  <si>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</si>
  <si>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</si>
  <si>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</si>
  <si>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</si>
  <si>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</si>
  <si>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</si>
  <si>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</si>
  <si>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</si>
  <si>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</si>
  <si>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</si>
  <si>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</si>
  <si>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</si>
  <si>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</si>
  <si>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</si>
  <si>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</si>
  <si>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</si>
  <si>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</si>
  <si>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</si>
  <si>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</si>
  <si>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</si>
  <si>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</si>
  <si>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</si>
  <si>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</si>
  <si>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</si>
  <si>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</si>
  <si>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</si>
  <si>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</si>
  <si>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</si>
  <si>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</si>
  <si>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</si>
  <si>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</si>
  <si>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</si>
  <si>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</si>
  <si>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</si>
  <si>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</si>
  <si>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</si>
  <si>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</si>
  <si>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</si>
  <si>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</si>
  <si>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</si>
  <si>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</si>
  <si>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</si>
  <si>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</si>
  <si>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</si>
  <si>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</si>
  <si>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</si>
  <si>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</si>
  <si>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</si>
  <si>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</si>
  <si>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</si>
  <si>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</si>
  <si>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</si>
  <si>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</si>
  <si>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</si>
  <si>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</si>
  <si>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</si>
  <si>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</si>
  <si>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</si>
  <si>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</si>
  <si>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</si>
  <si>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</si>
  <si>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</si>
  <si>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</si>
  <si>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</si>
  <si>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</si>
  <si>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</si>
  <si>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</si>
  <si>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</si>
  <si>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</si>
  <si>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</si>
  <si>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</si>
  <si>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</si>
  <si>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</si>
  <si>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</si>
  <si>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</si>
  <si>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</si>
  <si>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</si>
  <si>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</si>
  <si>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</si>
  <si>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</si>
  <si>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</si>
  <si>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</si>
  <si>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</si>
  <si>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</si>
  <si>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</si>
  <si>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</si>
  <si>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</si>
  <si>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</si>
  <si>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</si>
  <si>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</si>
  <si>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</si>
  <si>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</si>
  <si>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</si>
  <si>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</si>
  <si>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</si>
  <si>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</si>
  <si>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</si>
  <si>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</si>
  <si>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</si>
  <si>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</si>
  <si>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</si>
  <si>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</si>
  <si>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</si>
  <si>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</si>
  <si>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</si>
  <si>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</si>
  <si>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</si>
  <si>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</si>
  <si>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</si>
  <si>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</si>
  <si>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</si>
  <si>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</si>
  <si>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</si>
  <si>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</si>
  <si>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</si>
  <si>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</si>
  <si>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</si>
  <si>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</si>
  <si>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</si>
  <si>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</si>
  <si>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</si>
  <si>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</si>
  <si>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</si>
  <si>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</si>
  <si>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</si>
  <si>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</si>
  <si>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</si>
  <si>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</si>
  <si>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</si>
  <si>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</si>
  <si>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</si>
  <si>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</si>
  <si>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</si>
  <si>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</si>
  <si>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</si>
  <si>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</si>
  <si>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</si>
  <si>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</si>
  <si>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</si>
  <si>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</si>
  <si>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</si>
  <si>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</si>
  <si>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</si>
  <si>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</si>
  <si>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</si>
  <si>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</si>
  <si>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</si>
  <si>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</si>
  <si>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</si>
  <si>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</si>
  <si>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</si>
  <si>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</si>
  <si>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</si>
  <si>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</si>
  <si>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</si>
  <si>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</si>
  <si>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</si>
  <si>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</si>
  <si>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</si>
  <si>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</si>
  <si>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</si>
  <si>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</si>
  <si>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</si>
  <si>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</si>
  <si>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</si>
  <si>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</si>
  <si>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</si>
  <si>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</si>
  <si>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</si>
  <si>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</si>
  <si>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</si>
  <si>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</si>
  <si>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</si>
  <si>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</si>
  <si>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</si>
  <si>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</si>
  <si>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</si>
  <si>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</si>
  <si>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</si>
  <si>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</si>
  <si>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</si>
  <si>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</si>
  <si>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</si>
  <si>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</si>
  <si>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</si>
  <si>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</si>
  <si>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</si>
  <si>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</si>
  <si>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</si>
  <si>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</si>
  <si>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</si>
  <si>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</si>
  <si>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</si>
  <si>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</si>
  <si>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</si>
  <si>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</si>
  <si>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</si>
  <si>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</si>
  <si>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</si>
  <si>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</si>
  <si>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</si>
  <si>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</si>
  <si>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</si>
  <si>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</si>
  <si>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</si>
  <si>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</si>
  <si>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</si>
  <si>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</si>
  <si>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</si>
  <si>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</si>
  <si>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</si>
  <si>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</si>
  <si>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</si>
  <si>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</si>
  <si>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</si>
  <si>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</si>
  <si>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</si>
  <si>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</si>
  <si>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</si>
  <si>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</si>
  <si>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</si>
  <si>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</si>
  <si>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</si>
  <si>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</si>
  <si>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</si>
  <si>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</si>
  <si>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</si>
  <si>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</si>
  <si>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</si>
  <si>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</si>
  <si>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</si>
  <si>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</si>
  <si>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</si>
  <si>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</si>
  <si>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</si>
  <si>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</si>
  <si>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</si>
  <si>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</si>
  <si>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</si>
  <si>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</si>
  <si>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</si>
  <si>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</si>
  <si>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</si>
  <si>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</si>
  <si>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</si>
  <si>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</si>
  <si>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</si>
  <si>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</si>
  <si>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</si>
  <si>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</si>
  <si>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</si>
  <si>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</si>
  <si>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</si>
  <si>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</si>
  <si>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</si>
  <si>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</si>
  <si>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</si>
  <si>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</si>
  <si>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</si>
  <si>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</si>
  <si>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</si>
  <si>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</si>
  <si>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</si>
  <si>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</si>
  <si>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</si>
  <si>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</si>
  <si>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</si>
  <si>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</si>
  <si>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</si>
  <si>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</si>
  <si>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</si>
  <si>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</si>
  <si>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</si>
  <si>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</si>
  <si>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</si>
  <si>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</si>
  <si>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</si>
  <si>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</si>
  <si>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</si>
  <si>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</si>
  <si>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</si>
  <si>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</si>
  <si>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</si>
  <si>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</si>
  <si>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</si>
  <si>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</si>
  <si>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</si>
  <si>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</si>
  <si>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</si>
  <si>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</si>
  <si>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</si>
  <si>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</si>
  <si>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</si>
  <si>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</si>
  <si>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</si>
  <si>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</si>
  <si>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</si>
  <si>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</si>
  <si>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</si>
  <si>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</si>
  <si>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</si>
  <si>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</si>
  <si>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</si>
  <si>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</si>
  <si>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</si>
  <si>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</si>
  <si>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</si>
  <si>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</si>
  <si>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</si>
  <si>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</si>
  <si>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</si>
  <si>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</si>
  <si>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</si>
  <si>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</si>
  <si>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</si>
  <si>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</si>
  <si>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</si>
  <si>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</si>
  <si>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</si>
  <si>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</si>
  <si>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</si>
  <si>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</si>
  <si>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</si>
  <si>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</si>
  <si>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</si>
  <si>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</si>
  <si>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</si>
  <si>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</si>
  <si>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</si>
  <si>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</si>
  <si>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</si>
  <si>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</si>
  <si>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</si>
  <si>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</si>
  <si>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</si>
  <si>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</si>
  <si>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</si>
  <si>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</si>
  <si>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</si>
  <si>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</si>
  <si>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</si>
  <si>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</si>
  <si>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</si>
  <si>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</si>
  <si>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</si>
  <si>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</si>
  <si>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</si>
  <si>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</si>
  <si>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</si>
  <si>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</si>
  <si>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</si>
  <si>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</si>
  <si>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</si>
  <si>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</si>
  <si>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</si>
  <si>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</si>
  <si>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</si>
  <si>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</si>
  <si>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</si>
  <si>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</si>
  <si>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</si>
  <si>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</si>
  <si>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</si>
  <si>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</si>
  <si>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</si>
  <si>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</si>
  <si>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</si>
  <si>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</si>
  <si>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</si>
  <si>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</si>
  <si>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</si>
  <si>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</si>
  <si>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</si>
  <si>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</si>
  <si>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</si>
  <si>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</si>
  <si>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</si>
  <si>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</si>
  <si>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</si>
  <si>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</si>
  <si>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</si>
  <si>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</si>
  <si>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</si>
  <si>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</si>
  <si>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</si>
  <si>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</si>
  <si>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</si>
  <si>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</si>
  <si>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</si>
  <si>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</si>
  <si>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</si>
  <si>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</si>
  <si>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</si>
  <si>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</si>
  <si>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</si>
  <si>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</si>
  <si>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</si>
  <si>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</si>
  <si>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</si>
  <si>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</si>
  <si>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</si>
  <si>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</si>
  <si>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</si>
  <si>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</si>
  <si>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</si>
  <si>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</si>
  <si>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</si>
  <si>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</si>
  <si>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</si>
  <si>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</si>
  <si>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</si>
  <si>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</si>
  <si>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</si>
  <si>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</si>
  <si>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</si>
  <si>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</si>
  <si>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</si>
  <si>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</si>
  <si>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</si>
  <si>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</si>
  <si>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</si>
  <si>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</si>
  <si>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</si>
  <si>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</si>
  <si>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</si>
  <si>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</si>
  <si>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</si>
  <si>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</si>
  <si>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</si>
  <si>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</si>
  <si>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</si>
  <si>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</si>
  <si>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</si>
  <si>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</si>
  <si>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</si>
  <si>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</si>
  <si>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</si>
  <si>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</si>
  <si>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</si>
  <si>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</si>
  <si>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</si>
  <si>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</si>
  <si>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</si>
  <si>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</si>
  <si>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</si>
  <si>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</si>
  <si>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</si>
  <si>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</si>
  <si>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</si>
  <si>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</si>
  <si>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</si>
  <si>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</si>
  <si>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</si>
  <si>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</si>
  <si>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</si>
  <si>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</si>
  <si>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</si>
  <si>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</si>
  <si>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</si>
  <si>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</si>
  <si>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</si>
  <si>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</si>
  <si>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</si>
  <si>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</si>
  <si>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</si>
  <si>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</si>
  <si>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</si>
  <si>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</si>
  <si>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</si>
  <si>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</si>
  <si>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</si>
  <si>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</si>
  <si>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</si>
  <si>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</si>
  <si>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</si>
  <si>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</si>
  <si>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</si>
  <si>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</si>
  <si>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</si>
  <si>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</si>
  <si>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</si>
  <si>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</si>
  <si>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</si>
  <si>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</si>
  <si>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</si>
  <si>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</si>
  <si>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</si>
  <si>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</si>
  <si>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</si>
  <si>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</si>
  <si>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</si>
  <si>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</si>
  <si>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</si>
  <si>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</si>
  <si>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</si>
  <si>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</si>
  <si>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</si>
  <si>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</si>
  <si>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</si>
  <si>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</si>
  <si>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</si>
  <si>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</si>
  <si>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</si>
  <si>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</si>
  <si>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</si>
  <si>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</si>
  <si>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</si>
  <si>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</si>
  <si>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</si>
  <si>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</si>
  <si>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</si>
  <si>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</si>
  <si>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</si>
  <si>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</si>
  <si>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</si>
  <si>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</si>
  <si>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</si>
  <si>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</si>
  <si>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</si>
  <si>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</si>
  <si>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</si>
  <si>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</si>
  <si>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</si>
  <si>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</si>
  <si>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</si>
  <si>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</si>
  <si>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</si>
  <si>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</si>
  <si>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</si>
  <si>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</si>
  <si>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</si>
  <si>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</si>
  <si>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</si>
  <si>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</si>
  <si>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</si>
  <si>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</si>
  <si>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</si>
  <si>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</si>
  <si>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</si>
  <si>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</si>
  <si>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</si>
  <si>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</si>
  <si>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</si>
  <si>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</si>
  <si>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</si>
  <si>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</si>
  <si>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</si>
  <si>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</si>
  <si>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</si>
  <si>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</si>
  <si>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</si>
  <si>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</si>
  <si>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</si>
  <si>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</si>
  <si>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</si>
  <si>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</si>
  <si>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</si>
  <si>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</si>
  <si>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</si>
  <si>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</si>
  <si>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</si>
  <si>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</si>
  <si>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</si>
  <si>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</si>
  <si>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</si>
  <si>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</si>
  <si>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</si>
  <si>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</si>
  <si>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</si>
  <si>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</si>
  <si>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</si>
  <si>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</si>
  <si>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</si>
  <si>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</si>
  <si>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</si>
  <si>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</si>
  <si>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</si>
  <si>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</si>
  <si>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</si>
  <si>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</si>
  <si>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</si>
  <si>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</si>
  <si>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</si>
  <si>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</si>
  <si>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</si>
  <si>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</si>
  <si>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</si>
  <si>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</si>
  <si>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</si>
  <si>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</si>
  <si>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</si>
  <si>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</si>
  <si>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</si>
  <si>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</si>
  <si>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</si>
  <si>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</si>
  <si>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</si>
  <si>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</si>
  <si>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</si>
  <si>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</si>
  <si>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</si>
  <si>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</si>
  <si>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</si>
  <si>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</si>
  <si>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</si>
  <si>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</si>
  <si>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</si>
  <si>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</si>
  <si>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</si>
  <si>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</si>
  <si>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</si>
  <si>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</si>
  <si>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</si>
  <si>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</si>
  <si>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</si>
  <si>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</si>
  <si>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</si>
  <si>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</si>
  <si>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</si>
  <si>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</si>
  <si>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</si>
  <si>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</si>
  <si>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</si>
  <si>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</si>
  <si>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</si>
  <si>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</si>
  <si>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</si>
  <si>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</si>
  <si>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</si>
  <si>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</si>
  <si>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</si>
  <si>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</si>
  <si>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</si>
  <si>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</si>
  <si>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</si>
  <si>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</si>
  <si>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</si>
  <si>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</si>
  <si>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</si>
  <si>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</si>
  <si>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</si>
  <si>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</si>
  <si>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</si>
  <si>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</si>
  <si>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</si>
  <si>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</si>
  <si>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</si>
  <si>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</si>
  <si>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</si>
  <si>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</si>
  <si>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</si>
  <si>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</si>
  <si>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</si>
  <si>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</si>
  <si>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</si>
  <si>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</si>
  <si>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</si>
  <si>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</si>
  <si>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</si>
  <si>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</si>
  <si>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</si>
  <si>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</si>
  <si>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</si>
  <si>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</si>
  <si>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</si>
  <si>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</si>
  <si>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</si>
  <si>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</si>
  <si>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</si>
  <si>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</si>
  <si>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</si>
  <si>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</si>
  <si>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</si>
  <si>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</si>
  <si>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</si>
  <si>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</si>
  <si>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</si>
  <si>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</si>
  <si>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</si>
  <si>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</si>
  <si>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</si>
  <si>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</si>
  <si>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</si>
  <si>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</si>
  <si>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</si>
  <si>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</si>
  <si>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</si>
  <si>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</si>
  <si>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</si>
  <si>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</si>
  <si>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</si>
  <si>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</si>
  <si>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</si>
  <si>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</si>
  <si>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</si>
  <si>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</si>
  <si>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</si>
  <si>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</si>
  <si>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</si>
  <si>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</si>
  <si>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</si>
  <si>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</si>
  <si>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</si>
  <si>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</si>
  <si>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</si>
  <si>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</si>
  <si>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</si>
  <si>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</si>
  <si>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</si>
  <si>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</si>
  <si>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</si>
  <si>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</si>
  <si>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</si>
  <si>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</si>
  <si>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</si>
  <si>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</si>
  <si>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</si>
  <si>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</si>
  <si>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</si>
  <si>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</si>
  <si>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</si>
  <si>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</si>
  <si>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</si>
  <si>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</si>
  <si>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</si>
  <si>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</si>
  <si>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</si>
  <si>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</si>
  <si>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</si>
  <si>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</si>
  <si>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</si>
  <si>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</si>
  <si>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</si>
  <si>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</si>
  <si>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</si>
  <si>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</si>
  <si>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</si>
  <si>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</si>
  <si>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</si>
  <si>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</si>
  <si>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</si>
  <si>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</si>
  <si>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</si>
  <si>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</si>
  <si>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</si>
  <si>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</si>
  <si>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</si>
  <si>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</si>
  <si>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</si>
  <si>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</si>
  <si>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</si>
  <si>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</si>
  <si>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</si>
  <si>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</si>
  <si>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</si>
  <si>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</si>
  <si>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</si>
  <si>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</si>
  <si>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</si>
  <si>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</si>
  <si>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</si>
  <si>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</si>
  <si>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</si>
  <si>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</si>
  <si>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</si>
  <si>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</si>
  <si>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</si>
  <si>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</si>
  <si>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</si>
  <si>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</si>
  <si>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</si>
  <si>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</si>
  <si>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</si>
  <si>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</si>
  <si>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</si>
  <si>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</si>
  <si>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</si>
  <si>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</si>
  <si>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</si>
  <si>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</si>
  <si>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</si>
  <si>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</si>
  <si>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</si>
  <si>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</si>
  <si>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</si>
  <si>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</si>
  <si>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</si>
  <si>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</si>
  <si>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</si>
  <si>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</si>
  <si>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</si>
  <si>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</si>
  <si>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</si>
  <si>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</si>
  <si>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</si>
  <si>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</si>
  <si>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</si>
  <si>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</si>
  <si>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</si>
  <si>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</si>
  <si>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</si>
  <si>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</si>
  <si>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</si>
  <si>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</si>
  <si>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</si>
  <si>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</si>
  <si>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</si>
  <si>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</si>
  <si>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</si>
  <si>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</si>
  <si>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</si>
  <si>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</si>
  <si>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</si>
  <si>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</si>
  <si>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</si>
  <si>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</si>
  <si>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</si>
  <si>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</si>
  <si>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</si>
  <si>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</si>
  <si>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</si>
  <si>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</si>
  <si>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</si>
  <si>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</si>
  <si>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</si>
  <si>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</si>
  <si>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</si>
  <si>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</si>
  <si>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</si>
  <si>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</si>
  <si>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</si>
  <si>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</si>
  <si>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</si>
  <si>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</si>
  <si>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</si>
  <si>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</si>
  <si>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</si>
  <si>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</si>
  <si>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</si>
  <si>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</si>
  <si>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</si>
  <si>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</si>
  <si>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</si>
  <si>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</si>
  <si>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</si>
  <si>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</si>
  <si>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</si>
  <si>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</si>
  <si>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</si>
  <si>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</si>
  <si>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</si>
  <si>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</si>
  <si>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</si>
  <si>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</si>
  <si>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</si>
  <si>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</si>
  <si>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</si>
  <si>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</si>
  <si>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</si>
  <si>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</si>
  <si>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</si>
  <si>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</si>
  <si>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</si>
  <si>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</si>
  <si>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</si>
  <si>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</si>
  <si>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</si>
  <si>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</si>
  <si>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</si>
  <si>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</si>
  <si>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</si>
  <si>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</si>
  <si>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</si>
  <si>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</si>
  <si>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</si>
  <si>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</si>
  <si>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</si>
  <si>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</si>
  <si>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</si>
  <si>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</si>
  <si>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</si>
  <si>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</si>
  <si>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</si>
  <si>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</si>
  <si>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</si>
  <si>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</si>
  <si>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</si>
  <si>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</si>
  <si>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</si>
  <si>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</si>
  <si>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</si>
  <si>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</si>
  <si>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</si>
  <si>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</si>
  <si>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</si>
  <si>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</si>
  <si>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</si>
  <si>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</si>
  <si>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</si>
  <si>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</si>
  <si>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</si>
  <si>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</si>
  <si>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</si>
  <si>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</si>
  <si>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</si>
  <si>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</si>
  <si>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</si>
  <si>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</si>
  <si>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</si>
  <si>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</si>
  <si>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</si>
  <si>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</si>
  <si>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</si>
  <si>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</si>
  <si>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</si>
  <si>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</si>
  <si>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</si>
  <si>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</si>
  <si>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</si>
  <si>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</si>
  <si>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</si>
  <si>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</si>
  <si>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</si>
  <si>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</si>
  <si>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</si>
  <si>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</si>
  <si>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</si>
  <si>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</si>
  <si>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</si>
  <si>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</si>
  <si>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</si>
  <si>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</si>
  <si>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</si>
  <si>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</si>
  <si>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</si>
  <si>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</si>
  <si>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</si>
  <si>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</si>
  <si>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</si>
  <si>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</si>
  <si>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</si>
  <si>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</si>
  <si>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</si>
  <si>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</si>
  <si>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</si>
  <si>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</si>
  <si>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</si>
  <si>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</si>
  <si>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</si>
  <si>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</si>
  <si>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</si>
  <si>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</si>
  <si>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</si>
  <si>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</si>
  <si>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</si>
  <si>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</si>
  <si>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</si>
  <si>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</si>
  <si>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</si>
  <si>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</si>
  <si>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</si>
  <si>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</si>
  <si>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</si>
  <si>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</si>
  <si>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</si>
  <si>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</si>
  <si>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</si>
  <si>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</si>
  <si>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</si>
  <si>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</si>
  <si>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</si>
  <si>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</si>
  <si>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</si>
  <si>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</si>
  <si>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</si>
  <si>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</si>
  <si>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</si>
  <si>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</si>
  <si>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</si>
  <si>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</si>
  <si>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</si>
  <si>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</si>
  <si>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</si>
  <si>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</si>
  <si>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</si>
  <si>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</si>
  <si>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</si>
  <si>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</si>
  <si>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</si>
  <si>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</si>
  <si>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</si>
  <si>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</si>
  <si>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</si>
  <si>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</si>
  <si>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</si>
  <si>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</si>
  <si>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</si>
  <si>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</si>
  <si>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</si>
  <si>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</si>
  <si>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</si>
  <si>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</si>
  <si>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</si>
  <si>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</si>
  <si>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</si>
  <si>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</si>
  <si>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</si>
  <si>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</si>
  <si>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</si>
  <si>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</si>
  <si>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</si>
  <si>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</si>
  <si>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</si>
  <si>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</si>
  <si>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</si>
  <si>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</si>
  <si>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</si>
  <si>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</si>
  <si>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</si>
  <si>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</si>
  <si>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</si>
  <si>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</si>
  <si>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</si>
  <si>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</si>
  <si>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</si>
  <si>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</si>
  <si>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</si>
  <si>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</si>
  <si>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</si>
  <si>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</si>
  <si>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</si>
  <si>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</si>
  <si>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</si>
  <si>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</si>
  <si>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</si>
  <si>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</si>
  <si>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</si>
  <si>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</si>
  <si>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</si>
  <si>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</si>
  <si>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</si>
  <si>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</si>
  <si>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</si>
  <si>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</si>
  <si>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</si>
  <si>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</si>
  <si>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</si>
  <si>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</si>
  <si>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</si>
  <si>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</si>
  <si>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</si>
  <si>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</si>
  <si>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</si>
  <si>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</si>
  <si>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</si>
  <si>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</si>
  <si>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</si>
  <si>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</si>
  <si>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</si>
  <si>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</si>
  <si>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</si>
  <si>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</si>
  <si>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</si>
  <si>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</si>
  <si>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</si>
  <si>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</si>
  <si>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</si>
  <si>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</si>
  <si>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</si>
  <si>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</si>
  <si>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</si>
  <si>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</si>
  <si>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</si>
  <si>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</si>
  <si>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</si>
  <si>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</si>
  <si>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</si>
  <si>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</si>
  <si>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</si>
  <si>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</si>
  <si>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</si>
  <si>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</si>
  <si>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</si>
  <si>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</si>
  <si>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</si>
  <si>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</si>
  <si>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</si>
  <si>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</si>
  <si>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</si>
  <si>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</si>
  <si>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</si>
  <si>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</si>
  <si>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</si>
  <si>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</si>
  <si>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</si>
  <si>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</si>
  <si>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</si>
  <si>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</si>
  <si>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</si>
  <si>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</si>
  <si>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</si>
  <si>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</si>
  <si>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</si>
  <si>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</si>
  <si>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</si>
  <si>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</si>
  <si>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</si>
  <si>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</si>
  <si>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</si>
  <si>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</si>
  <si>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</si>
  <si>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</si>
  <si>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</si>
  <si>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</si>
  <si>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</si>
  <si>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</si>
  <si>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</si>
  <si>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</si>
  <si>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</si>
  <si>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</si>
  <si>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</si>
  <si>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</si>
  <si>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</si>
  <si>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</si>
  <si>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</si>
  <si>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</si>
  <si>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</si>
  <si>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</si>
  <si>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</si>
  <si>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</si>
  <si>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</si>
  <si>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</si>
  <si>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</si>
  <si>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</si>
  <si>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</si>
  <si>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</si>
  <si>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</si>
  <si>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</si>
  <si>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</si>
  <si>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</si>
  <si>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</si>
  <si>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</si>
  <si>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</si>
  <si>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</si>
  <si>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</si>
  <si>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</si>
  <si>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</si>
  <si>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</si>
  <si>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</si>
  <si>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</si>
  <si>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</si>
  <si>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</si>
  <si>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</si>
  <si>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</si>
  <si>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</si>
  <si>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</si>
  <si>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</si>
  <si>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</si>
  <si>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</si>
  <si>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</si>
  <si>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</si>
  <si>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</si>
  <si>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</si>
  <si>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</si>
  <si>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</si>
  <si>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</si>
  <si>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</si>
  <si>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</si>
  <si>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</si>
  <si>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</si>
  <si>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</si>
  <si>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</si>
  <si>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</si>
  <si>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</si>
  <si>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</si>
  <si>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</si>
  <si>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</si>
  <si>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</si>
  <si>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</si>
  <si>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</si>
  <si>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</si>
  <si>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</si>
  <si>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</si>
  <si>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</si>
  <si>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</si>
  <si>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</si>
  <si>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</si>
  <si>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</si>
  <si>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</si>
  <si>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</si>
  <si>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</si>
  <si>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</si>
  <si>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</si>
  <si>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</si>
  <si>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</si>
  <si>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</si>
  <si>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</si>
  <si>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</si>
  <si>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</si>
  <si>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</si>
  <si>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</si>
  <si>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</si>
  <si>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</si>
  <si>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</si>
  <si>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</si>
  <si>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</si>
  <si>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</si>
  <si>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</si>
  <si>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</si>
  <si>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</si>
  <si>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</si>
  <si>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</si>
  <si>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</si>
  <si>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</si>
  <si>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</si>
  <si>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</si>
  <si>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</si>
  <si>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</si>
  <si>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</si>
  <si>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</si>
  <si>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</si>
  <si>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</si>
  <si>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</si>
  <si>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</si>
  <si>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</si>
  <si>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</si>
  <si>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</si>
  <si>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</si>
  <si>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</si>
  <si>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</si>
  <si>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</si>
  <si>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</si>
  <si>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</si>
  <si>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</si>
  <si>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</si>
  <si>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</si>
  <si>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</si>
  <si>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</si>
  <si>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</si>
  <si>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</si>
  <si>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</si>
  <si>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</si>
  <si>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</si>
  <si>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</si>
  <si>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</si>
  <si>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</si>
  <si>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</si>
  <si>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</si>
  <si>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</si>
  <si>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</si>
  <si>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</si>
  <si>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</si>
  <si>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</si>
  <si>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</si>
  <si>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</si>
  <si>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</si>
  <si>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</si>
  <si>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</si>
  <si>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</si>
  <si>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</si>
  <si>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</si>
  <si>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</si>
  <si>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</si>
  <si>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</si>
  <si>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</si>
  <si>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</si>
  <si>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</si>
  <si>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</si>
  <si>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</si>
  <si>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</si>
  <si>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</si>
  <si>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</si>
  <si>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</si>
  <si>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</si>
  <si>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</si>
  <si>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</si>
  <si>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</si>
  <si>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</si>
  <si>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</si>
  <si>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</si>
  <si>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</si>
  <si>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</si>
  <si>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</si>
  <si>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</si>
  <si>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</si>
  <si>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</si>
  <si>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</si>
  <si>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</si>
  <si>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</si>
  <si>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</si>
  <si>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</si>
  <si>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</si>
  <si>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</si>
  <si>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</si>
  <si>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</si>
  <si>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</si>
  <si>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</si>
  <si>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</si>
  <si>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</si>
  <si>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</si>
  <si>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</si>
  <si>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</si>
  <si>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</si>
  <si>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</si>
  <si>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</si>
  <si>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</si>
  <si>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</si>
  <si>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</si>
  <si>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</si>
  <si>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</si>
  <si>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</si>
  <si>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</si>
  <si>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</si>
  <si>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</si>
  <si>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</si>
  <si>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</si>
  <si>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</si>
  <si>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</si>
  <si>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</si>
  <si>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</si>
  <si>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</si>
  <si>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</si>
  <si>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</si>
  <si>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</si>
  <si>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</si>
  <si>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</si>
  <si>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</si>
  <si>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</si>
  <si>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</si>
  <si>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</si>
  <si>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</si>
  <si>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</si>
  <si>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</si>
  <si>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</si>
  <si>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</si>
  <si>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</si>
  <si>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</si>
  <si>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</si>
  <si>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</si>
  <si>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</si>
  <si>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</si>
  <si>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</si>
  <si>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</si>
  <si>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</si>
  <si>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</si>
  <si>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</si>
  <si>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</si>
  <si>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</si>
  <si>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</si>
  <si>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</si>
  <si>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</si>
  <si>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</si>
  <si>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</si>
  <si>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</si>
  <si>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</si>
  <si>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</si>
  <si>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</si>
  <si>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</si>
  <si>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</si>
  <si>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</si>
  <si>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</si>
  <si>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</si>
  <si>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</si>
  <si>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</si>
  <si>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</si>
  <si>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</si>
  <si>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</si>
  <si>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</si>
  <si>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</si>
  <si>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</si>
  <si>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</si>
  <si>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</si>
  <si>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</si>
  <si>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</si>
  <si>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</si>
  <si>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</si>
  <si>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</si>
  <si>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</si>
  <si>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</si>
  <si>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</si>
  <si>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</si>
  <si>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</si>
  <si>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</si>
  <si>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</si>
  <si>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</si>
  <si>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</si>
  <si>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</si>
  <si>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</si>
  <si>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</si>
  <si>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</si>
  <si>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</si>
  <si>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</si>
  <si>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</si>
  <si>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</si>
  <si>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</si>
  <si>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</si>
  <si>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</si>
  <si>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</si>
  <si>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</si>
  <si>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</si>
  <si>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</si>
  <si>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</si>
  <si>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</si>
  <si>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</si>
  <si>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</si>
  <si>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</si>
  <si>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</si>
  <si>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</si>
  <si>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</si>
  <si>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</si>
  <si>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</si>
  <si>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</si>
  <si>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</si>
  <si>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</si>
  <si>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</si>
  <si>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</si>
  <si>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</si>
  <si>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</si>
  <si>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</si>
  <si>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LOS SERVICIOS DE EDUCACIÓN INCIIAL EN EL MARCO DE LA ATENCIÓN INTEGRAL EN DESARROLLO INFANTIL EN MEDIO FAMILIAR - DIMF , DE CONFORMIDAD CON EL MANUAL OPERATIVO DE LA MODALIDAD FAMILIAR , EL LINEAMIENTO TÉCNICO PARA LA ATENCIÓN A LA PRIMERA INFANCIA Y LAS DORECTRICES ESTABLECIDOS POR EL ICBF, EN ARMONIA CON LA POLITICA DE ESTADO PARA EL DESARROLLO INTEGRAL DE LA PRIMERA INFANCIA DE CERO A SIEMPRE. </t>
  </si>
  <si>
    <t xml:space="preserve">ICBF </t>
  </si>
  <si>
    <t>68-1030-18-97-87</t>
  </si>
  <si>
    <t>68 - 18 - 98 - 333</t>
  </si>
  <si>
    <t>68 - 18 - 2000 - 043</t>
  </si>
  <si>
    <t xml:space="preserve">68 - 26 - 2002 - 290 </t>
  </si>
  <si>
    <t>68 - 26 - 2003 - 322</t>
  </si>
  <si>
    <t>68 - 26 - 2004 - 0034</t>
  </si>
  <si>
    <t>68 - 26 - 2005 - 029</t>
  </si>
  <si>
    <t>68 - 26 - 2006 - 029</t>
  </si>
  <si>
    <t>68 - 26 - 2007 - 029</t>
  </si>
  <si>
    <t>68 - 26 - 2008 - 027</t>
  </si>
  <si>
    <t>68 - 26 - 2009 - 025</t>
  </si>
  <si>
    <t>68 - 26 - 2010 - 025</t>
  </si>
  <si>
    <t xml:space="preserve">68 - 26 - 2011 -  210 </t>
  </si>
  <si>
    <t xml:space="preserve">68 - 26 - 2012 - 220 </t>
  </si>
  <si>
    <t xml:space="preserve">68 - 26 - 2012 - 409 </t>
  </si>
  <si>
    <t>68 - 26 - 2012 - 541</t>
  </si>
  <si>
    <t>68 - 26 - 2015 - 068</t>
  </si>
  <si>
    <t xml:space="preserve">68 - 26 - 2016 - 275 </t>
  </si>
  <si>
    <t>673 - 2016</t>
  </si>
  <si>
    <t>68 - 0561 - 2017</t>
  </si>
  <si>
    <t>68 - 397 - 2018</t>
  </si>
  <si>
    <t xml:space="preserve">68 - 189 - 2019 </t>
  </si>
  <si>
    <t xml:space="preserve">BRINDAR ATENCIÓN INTEGRAL A NIÑOS MENORES DE SEIS AÑOS EN 90 CUPOS </t>
  </si>
  <si>
    <t xml:space="preserve">PROVEER RECURSOS DEL ICBF PARA QUE EL CONTRATISTA ADMINISTRE EL HOGAR INFANTIL Y A TRAVES DEL MISMO, BRINDE ATENCIÓN A NIÑOS MENORES DE 5 AÑOS INVOLUCRANDO EN SU CONTEXTO FAMILIAR </t>
  </si>
  <si>
    <t xml:space="preserve">BRINDAR ATENCIÓN INTEGRAL A NIÑOS MENORES DE SEIS AÑOS EN 95 CUPOS </t>
  </si>
  <si>
    <t xml:space="preserve">BRINDAR ATENCIÓN INTEGRAL A 95 NIÑOS Y NIÑAS MENORES DE CINCO AÑOS </t>
  </si>
  <si>
    <t xml:space="preserve">BRINDAR ATENCIÓN INTEGRAL PARA PROPICIAR EL DESARROLLO SOCIAL, EMOCIONAL Y COGNITIVO DE LOS NIÑOS Y NIÑAS ENTRE LOS 6 MESES 5 AÑOS 11 MESES PRIORITARIAMENTE LOS NIÑOS Y NIÑAS DE FAMILIA CON ALTA VULNERABILIDAD SOCIOECONOMICA, A TRAVES DE ACCIONES QUE PROPICIEN EL EJERCICIO DE SUS DERECHOS </t>
  </si>
  <si>
    <t xml:space="preserve">BRINDAR ATENCIÓN INTEGRAL PARA PROPICIAR EL DESARROLLO SOCIAL, EMOCIONAL Y COGNITIVO DE LOS NIÑOS Y NIÑAS ENTRE LOS 6 MESES 5 AÑOS 11 MESES PRIORITARIAMENTE LOS NIÑOS Y NIÑAS DE FAMILIA CON ALTA VULNERABILIDAD SOCIOECONOMICA, A TRAVES DE ACCIONES QUE PROPICIEN EL EJERCICIO DE SUS DERECHOS  CON LA PARTICIPACIÓN ACTIVA, ORGANIZADA Y CORRESPONSABLE DE LA FAMILIA, LA COMUNIDAD, LOS ENTES TERRITORIALES, ORGANIZACIONES COMUNITARIAS PERTENECIENTES A LOS NIVELES I Y II DEL SISBEN HIJOS DE PADRES TRABAJADORES, DANDO PRIORIDAD A LOS NIÑOS Y NIÑAS PERTENECIENTES A FAMILIAS EN SITUACIÓN DE DESPLAZAMIENTO. </t>
  </si>
  <si>
    <t xml:space="preserve">BRINDAR ATENCIÓN INTEGRAL A NIÑOS Y NIÑAS ENTRE LOS 6 MESES Y HASTA MENORES DE LOS CINCO AÑOS DE EDAD, CON CULNERABILIDAD ECONOMICA Y SOCIAL, PRIORITARIAMENTE A QUIENES POR RAZONES DE TRABAJO DE SUS PADRES O ADULTO RESPONSABLES DE SU CUIDADO PERMENECEN SOLOS TEMPORALMENTE Y A LOS HIJOS DE FAMILIA EN SITUACIÓN DE DESPLAZAMIENTO. </t>
  </si>
  <si>
    <t xml:space="preserve">BRINDAR A TRAVÉS DEL HOGAR INFANTIL PILATUNAS, ATENCIÓN INTEGRAL A NIÑOS Y NIÑAS ENTRE LOS 6 MESES Y MENORES DE LOS CINCO AÑOS DE EDAD, CON VULNERABILIDAD ECONOMICA Y SOCIAL, PRIORITARIAMENTE A QUIENES POR RAZONES DE TRABAJO DE SUS PADRES O ADULTO RESPONSABLE DE SU CUIDADO PERMANECEN SOLOS TEMPORALMENTE Y A LOS HIJOS DE FAMILIAS EN SITUACIÓN DE DESPLAZAMIENTO. </t>
  </si>
  <si>
    <t xml:space="preserve">ATENDER A LA PRIMERA INFANCIA EN EL MARCO DE LA ESTRATEGIA DE CERO A SIEMPRE , DE CONFORMIDAD CON LAS DIRECTRICES , LINEAMIENTOS Y PARAMETROS ESTABLECIDOS POR EL ICBF, ASI COMO REGULAR LAS RELACIONES ENTRE LAS PARTES DERIVADAS DE LA ENTREGA DE APORTES DEL ICBF A EL CONTRATISTA, PARA QUE ASUMA CON SU PERSONAL Y BAJO SU EXCLUSIVA RESPONSABILIDAD DICHA ATENCIÓN. </t>
  </si>
  <si>
    <t xml:space="preserve">PRESTAR EL SERVICIO DE ATENCIÓN EDUCACIÓN INICIAL Y CUIDADO A NIÑOS Y NIÑAS MENORES DE CINCO AÑOS O HASTA SU INGRESO AL GRADO DE TRANSICIÓN , CON EL FIN DE PROMOVER EL DESARROLLO INTEGRAL DE LA PRIMERA INFANCIA CON CALIDAD, DE CONFORMIDAD CON LOS LINEAMIENTOS , MANUAL OPERATIVO, LAS DIRECTRICES , PARAMETROS Y ESTANDARES ESTABLECIDOS POR EL ICBF , EN EL MARCO DE LA ESTRATEGIA DE ATENCIÓN INTEGRAL DE CERO A SIEMPRE , ASI COMO REGULAR LAS RELACIONES ENTRE LAS PARTES DERIVADAS DE LA ENTREGA DE APORTES DEL ICNF A LA ENTIDAD ADMINISTRADORA DE SERVICIO, PARA QUE ESTE ASUMA CON SU PERSONAL Y BAJO EXCLUSIVA RESPONSABILIDAD DICHA ATENCIÓN. </t>
  </si>
  <si>
    <t xml:space="preserve">PRESTAR EL SERVICIO DE ATENCIÓN , EDUCACIÓN INCIAL Y CUIDADO A NIÑOS Y NIÑAS MENORES DE CINCO AÑOS O HASTA SU INGRESO AL GRADO TRANSICIÓN , CON EL FIN DE PROMOVER EL DESARROLLO INTEGRAL DE LA PRIMERA INFANCIA CON CALIDAD, DE CONFORMIDAD CON LOS LINEAMIENTOS , MANUAL OPERATIVO , LAS DIRECTRICES , PARAMETROS Y ESTANDARES ESTABLECIDOS POR EL ICBF, PARA EL SERVICIO DE HOGARES INFANTILES , EN EL MARCO DE LA ESTRATEGIA DE ATENCIÓN INTEGRAL DE CERO A SIEMPRE. </t>
  </si>
  <si>
    <t xml:space="preserve">PRESTAR EL SERVICIO DE ATENCIÓN INTEGRAL  A NIÑOS Y NIÑAS MENORES DE CINCO AÑOS O HASTA SU INGRESO AL GRADO TRANSICIÓN , CON EL FIN DE PROMOVER EL DESARROLLO INTEGRAL DE LA PRIMERA INFANCIA , DE CONFORMIDAD CON LOS MANUAL OPERATIVO DE LA MODALIDAD INSTITUCIONAL Y  LAS DIRECTRICES ESTABLECIDOS POR EL ICBF , EN EL MARCO DE LAPOLITICA DE ESTADO PARA EL DESARROLLO INTEGRAL DE LA PRIMERA INFANCIA DE CERO A SIEMPRE, EN EL SERVICIO DE HOGARES INFANTILES </t>
  </si>
  <si>
    <t>PRESTAR EL SERVICIO HOGARES INFANTILES - HI, DE CONFORMIDAD CON EL MANUAL OPERATIVO DE LA MODALIDAD INSTITUCIONAL Y LAS DIRECTRICES ESTABLECIDAS POR EL ICBF, EN ARMONIA CON LA POLITICA DE ESTADO PARA EL DESARROLLO INTEGRAL DE LA PRIMERA INFANCIA DE CERO A SIEMPRE</t>
  </si>
  <si>
    <t>68-206-2020</t>
  </si>
  <si>
    <t>68-214-2020</t>
  </si>
  <si>
    <t>21/02/2020</t>
  </si>
  <si>
    <t>31/12/2020</t>
  </si>
  <si>
    <t>68-182-2020</t>
  </si>
  <si>
    <t>19/02/2020</t>
  </si>
  <si>
    <t>68-218-2020</t>
  </si>
  <si>
    <t>28/02/2020</t>
  </si>
  <si>
    <t>PRESTAR LOS SERVICIOS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</si>
  <si>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</si>
  <si>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NO</t>
  </si>
  <si>
    <t xml:space="preserve">ANDREA GONZÁLEZ TIRADO </t>
  </si>
  <si>
    <t xml:space="preserve">ANDREA GONZALEZ TIRADO </t>
  </si>
  <si>
    <t xml:space="preserve">CALLE 58 # 16 -39 </t>
  </si>
  <si>
    <t>6413912</t>
  </si>
  <si>
    <t>CALLE 58 # 16-39</t>
  </si>
  <si>
    <t>GERENCIA@CRECERYVIVIR.ORG</t>
  </si>
  <si>
    <t>2021 - 68 - 68002062020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</si>
</sst>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8" t="s">
        <v>2730</v>
      </c>
      <c r="D15" s="35"/>
      <c r="E15" s="35"/>
      <c r="F15" s="5"/>
      <c r="G15" s="32" t="s">
        <v>1168</v>
      </c>
      <c r="H15" s="102" t="s">
        <v>887</v>
      </c>
      <c r="I15" s="32" t="s">
        <v>2624</v>
      </c>
      <c r="J15" s="107" t="s">
        <v>2626</v>
      </c>
      <c r="L15" s="217" t="s">
        <v>8</v>
      </c>
      <c r="M15" s="217"/>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8">
        <v>804002245</v>
      </c>
      <c r="C20" s="5"/>
      <c r="D20" s="73"/>
      <c r="E20" s="5"/>
      <c r="F20" s="5"/>
      <c r="G20" s="5"/>
      <c r="H20" s="236"/>
      <c r="I20" s="141" t="s">
        <v>887</v>
      </c>
      <c r="J20" s="142" t="s">
        <v>913</v>
      </c>
      <c r="K20" s="143">
        <v>482727870</v>
      </c>
      <c r="L20" s="144"/>
      <c r="M20" s="144">
        <v>44561</v>
      </c>
      <c r="N20" s="127">
        <f>+(M20-L20)/30</f>
        <v>1485.3666666666666</v>
      </c>
      <c r="O20" s="130"/>
      <c r="U20" s="126"/>
      <c r="V20" s="104">
        <f ca="1">NOW()</f>
        <v>44194.545869212961</v>
      </c>
      <c r="W20" s="104">
        <f ca="1">NOW()</f>
        <v>44194.545869212961</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ASOCIACIÓN CRECER Y VIVIR</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2676</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2677</v>
      </c>
      <c r="C48" s="116" t="s">
        <v>31</v>
      </c>
      <c r="D48" s="113" t="s">
        <v>2678</v>
      </c>
      <c r="E48" s="137">
        <v>35432</v>
      </c>
      <c r="F48" s="137">
        <v>35795</v>
      </c>
      <c r="G48" s="152">
        <f>IF(AND(E48&lt;&gt;"",F48&lt;&gt;""),((F48-E48)/30),"")</f>
        <v>12.1</v>
      </c>
      <c r="H48" s="114" t="s">
        <v>2700</v>
      </c>
      <c r="I48" s="113" t="s">
        <v>887</v>
      </c>
      <c r="J48" s="113" t="s">
        <v>913</v>
      </c>
      <c r="K48" s="115">
        <v>25485009</v>
      </c>
      <c r="L48" s="109" t="s">
        <v>1148</v>
      </c>
      <c r="M48" s="110">
        <v>1</v>
      </c>
      <c r="N48" s="109" t="s">
        <v>27</v>
      </c>
      <c r="O48" s="109" t="s">
        <v>1148</v>
      </c>
      <c r="P48" s="78"/>
    </row>
    <row r="49" spans="1:16" s="6" customFormat="1" ht="24.75" customHeight="1" x14ac:dyDescent="0.25">
      <c r="A49" s="135">
        <v>2</v>
      </c>
      <c r="B49" s="114" t="s">
        <v>2677</v>
      </c>
      <c r="C49" s="116" t="s">
        <v>31</v>
      </c>
      <c r="D49" s="113" t="s">
        <v>2679</v>
      </c>
      <c r="E49" s="137">
        <v>35797</v>
      </c>
      <c r="F49" s="137">
        <v>36160</v>
      </c>
      <c r="G49" s="152">
        <f t="shared" ref="G49:G50" si="2">IF(AND(E49&lt;&gt;"",F49&lt;&gt;""),((F49-E49)/30),"")</f>
        <v>12.1</v>
      </c>
      <c r="H49" s="114" t="s">
        <v>2701</v>
      </c>
      <c r="I49" s="113" t="s">
        <v>887</v>
      </c>
      <c r="J49" s="113" t="s">
        <v>913</v>
      </c>
      <c r="K49" s="115">
        <v>30327000</v>
      </c>
      <c r="L49" s="109" t="s">
        <v>1148</v>
      </c>
      <c r="M49" s="110">
        <v>1</v>
      </c>
      <c r="N49" s="109" t="s">
        <v>27</v>
      </c>
      <c r="O49" s="109" t="s">
        <v>1148</v>
      </c>
      <c r="P49" s="78"/>
    </row>
    <row r="50" spans="1:16" s="6" customFormat="1" ht="24.75" customHeight="1" x14ac:dyDescent="0.25">
      <c r="A50" s="135">
        <v>3</v>
      </c>
      <c r="B50" s="114" t="s">
        <v>2677</v>
      </c>
      <c r="C50" s="116" t="s">
        <v>31</v>
      </c>
      <c r="D50" s="113" t="s">
        <v>2680</v>
      </c>
      <c r="E50" s="137">
        <v>36527</v>
      </c>
      <c r="F50" s="137">
        <v>36891</v>
      </c>
      <c r="G50" s="152">
        <f t="shared" si="2"/>
        <v>12.133333333333333</v>
      </c>
      <c r="H50" s="112" t="s">
        <v>2702</v>
      </c>
      <c r="I50" s="113" t="s">
        <v>887</v>
      </c>
      <c r="J50" s="113" t="s">
        <v>913</v>
      </c>
      <c r="K50" s="115">
        <v>45587990</v>
      </c>
      <c r="L50" s="109" t="s">
        <v>1148</v>
      </c>
      <c r="M50" s="110">
        <v>1</v>
      </c>
      <c r="N50" s="109" t="s">
        <v>27</v>
      </c>
      <c r="O50" s="109" t="s">
        <v>1148</v>
      </c>
      <c r="P50" s="78"/>
    </row>
    <row r="51" spans="1:16" s="6" customFormat="1" ht="24.75" customHeight="1" outlineLevel="1" x14ac:dyDescent="0.25">
      <c r="A51" s="135">
        <v>4</v>
      </c>
      <c r="B51" s="114" t="s">
        <v>2677</v>
      </c>
      <c r="C51" s="116" t="s">
        <v>31</v>
      </c>
      <c r="D51" s="113" t="s">
        <v>2681</v>
      </c>
      <c r="E51" s="137">
        <v>37258</v>
      </c>
      <c r="F51" s="137">
        <v>37711</v>
      </c>
      <c r="G51" s="152">
        <f t="shared" ref="G51:G107" si="3">IF(AND(E51&lt;&gt;"",F51&lt;&gt;""),((F51-E51)/30),"")</f>
        <v>15.1</v>
      </c>
      <c r="H51" s="114" t="s">
        <v>2703</v>
      </c>
      <c r="I51" s="113" t="s">
        <v>887</v>
      </c>
      <c r="J51" s="113" t="s">
        <v>913</v>
      </c>
      <c r="K51" s="115">
        <v>56055099</v>
      </c>
      <c r="L51" s="109" t="s">
        <v>1148</v>
      </c>
      <c r="M51" s="110">
        <v>1</v>
      </c>
      <c r="N51" s="109" t="s">
        <v>27</v>
      </c>
      <c r="O51" s="109" t="s">
        <v>1148</v>
      </c>
      <c r="P51" s="78"/>
    </row>
    <row r="52" spans="1:16" s="7" customFormat="1" ht="24.75" customHeight="1" outlineLevel="1" x14ac:dyDescent="0.25">
      <c r="A52" s="136">
        <v>5</v>
      </c>
      <c r="B52" s="114" t="s">
        <v>2677</v>
      </c>
      <c r="C52" s="116" t="s">
        <v>31</v>
      </c>
      <c r="D52" s="113" t="s">
        <v>2682</v>
      </c>
      <c r="E52" s="137">
        <v>37623</v>
      </c>
      <c r="F52" s="137">
        <v>37986</v>
      </c>
      <c r="G52" s="152">
        <f t="shared" si="3"/>
        <v>12.1</v>
      </c>
      <c r="H52" s="112" t="s">
        <v>2703</v>
      </c>
      <c r="I52" s="113" t="s">
        <v>887</v>
      </c>
      <c r="J52" s="113" t="s">
        <v>913</v>
      </c>
      <c r="K52" s="115">
        <v>36251567</v>
      </c>
      <c r="L52" s="109" t="s">
        <v>1148</v>
      </c>
      <c r="M52" s="110">
        <v>1</v>
      </c>
      <c r="N52" s="109" t="s">
        <v>27</v>
      </c>
      <c r="O52" s="109" t="s">
        <v>1148</v>
      </c>
      <c r="P52" s="79"/>
    </row>
    <row r="53" spans="1:16" s="7" customFormat="1" ht="24.75" customHeight="1" outlineLevel="1" x14ac:dyDescent="0.25">
      <c r="A53" s="136">
        <v>6</v>
      </c>
      <c r="B53" s="114" t="s">
        <v>2677</v>
      </c>
      <c r="C53" s="116" t="s">
        <v>31</v>
      </c>
      <c r="D53" s="113" t="s">
        <v>2683</v>
      </c>
      <c r="E53" s="137">
        <v>37988</v>
      </c>
      <c r="F53" s="137">
        <v>38352</v>
      </c>
      <c r="G53" s="152">
        <f t="shared" si="3"/>
        <v>12.133333333333333</v>
      </c>
      <c r="H53" s="112" t="s">
        <v>2703</v>
      </c>
      <c r="I53" s="113" t="s">
        <v>887</v>
      </c>
      <c r="J53" s="113" t="s">
        <v>913</v>
      </c>
      <c r="K53" s="115">
        <v>52954902</v>
      </c>
      <c r="L53" s="109" t="s">
        <v>1148</v>
      </c>
      <c r="M53" s="110">
        <v>1</v>
      </c>
      <c r="N53" s="109" t="s">
        <v>27</v>
      </c>
      <c r="O53" s="109" t="s">
        <v>1148</v>
      </c>
      <c r="P53" s="79"/>
    </row>
    <row r="54" spans="1:16" s="7" customFormat="1" ht="24.75" customHeight="1" outlineLevel="1" x14ac:dyDescent="0.25">
      <c r="A54" s="136">
        <v>7</v>
      </c>
      <c r="B54" s="114" t="s">
        <v>2677</v>
      </c>
      <c r="C54" s="116" t="s">
        <v>31</v>
      </c>
      <c r="D54" s="113" t="s">
        <v>2684</v>
      </c>
      <c r="E54" s="137">
        <v>38353</v>
      </c>
      <c r="F54" s="137">
        <v>38717</v>
      </c>
      <c r="G54" s="152">
        <f t="shared" si="3"/>
        <v>12.133333333333333</v>
      </c>
      <c r="H54" s="112" t="s">
        <v>2703</v>
      </c>
      <c r="I54" s="113" t="s">
        <v>887</v>
      </c>
      <c r="J54" s="113" t="s">
        <v>913</v>
      </c>
      <c r="K54" s="111">
        <v>56321090</v>
      </c>
      <c r="L54" s="109" t="s">
        <v>1148</v>
      </c>
      <c r="M54" s="110">
        <v>1</v>
      </c>
      <c r="N54" s="109" t="s">
        <v>27</v>
      </c>
      <c r="O54" s="109" t="s">
        <v>1148</v>
      </c>
      <c r="P54" s="79"/>
    </row>
    <row r="55" spans="1:16" s="7" customFormat="1" ht="24.75" customHeight="1" outlineLevel="1" x14ac:dyDescent="0.25">
      <c r="A55" s="136">
        <v>8</v>
      </c>
      <c r="B55" s="114" t="s">
        <v>2677</v>
      </c>
      <c r="C55" s="116" t="s">
        <v>31</v>
      </c>
      <c r="D55" s="113" t="s">
        <v>2685</v>
      </c>
      <c r="E55" s="137">
        <v>38718</v>
      </c>
      <c r="F55" s="137">
        <v>39082</v>
      </c>
      <c r="G55" s="152">
        <f t="shared" si="3"/>
        <v>12.133333333333333</v>
      </c>
      <c r="H55" s="112" t="s">
        <v>2703</v>
      </c>
      <c r="I55" s="113" t="s">
        <v>887</v>
      </c>
      <c r="J55" s="113" t="s">
        <v>913</v>
      </c>
      <c r="K55" s="111">
        <v>59137145</v>
      </c>
      <c r="L55" s="109" t="s">
        <v>1148</v>
      </c>
      <c r="M55" s="110">
        <v>1</v>
      </c>
      <c r="N55" s="109" t="s">
        <v>27</v>
      </c>
      <c r="O55" s="109" t="s">
        <v>1148</v>
      </c>
      <c r="P55" s="79"/>
    </row>
    <row r="56" spans="1:16" s="7" customFormat="1" ht="24.75" customHeight="1" outlineLevel="1" x14ac:dyDescent="0.25">
      <c r="A56" s="136">
        <v>9</v>
      </c>
      <c r="B56" s="114" t="s">
        <v>2677</v>
      </c>
      <c r="C56" s="116" t="s">
        <v>31</v>
      </c>
      <c r="D56" s="113" t="s">
        <v>2686</v>
      </c>
      <c r="E56" s="137">
        <v>39083</v>
      </c>
      <c r="F56" s="137">
        <v>39447</v>
      </c>
      <c r="G56" s="152">
        <f t="shared" si="3"/>
        <v>12.133333333333333</v>
      </c>
      <c r="H56" s="112" t="s">
        <v>2703</v>
      </c>
      <c r="I56" s="113" t="s">
        <v>887</v>
      </c>
      <c r="J56" s="113" t="s">
        <v>913</v>
      </c>
      <c r="K56" s="111">
        <v>61502630</v>
      </c>
      <c r="L56" s="109" t="s">
        <v>1148</v>
      </c>
      <c r="M56" s="110">
        <v>1</v>
      </c>
      <c r="N56" s="109" t="s">
        <v>27</v>
      </c>
      <c r="O56" s="109" t="s">
        <v>1148</v>
      </c>
      <c r="P56" s="79"/>
    </row>
    <row r="57" spans="1:16" s="7" customFormat="1" ht="24.75" customHeight="1" outlineLevel="1" x14ac:dyDescent="0.25">
      <c r="A57" s="136">
        <v>10</v>
      </c>
      <c r="B57" s="114" t="s">
        <v>2677</v>
      </c>
      <c r="C57" s="116" t="s">
        <v>31</v>
      </c>
      <c r="D57" s="113" t="s">
        <v>2687</v>
      </c>
      <c r="E57" s="137">
        <v>39449</v>
      </c>
      <c r="F57" s="137">
        <v>39813</v>
      </c>
      <c r="G57" s="152">
        <f t="shared" si="3"/>
        <v>12.133333333333333</v>
      </c>
      <c r="H57" s="114" t="s">
        <v>2704</v>
      </c>
      <c r="I57" s="113" t="s">
        <v>887</v>
      </c>
      <c r="J57" s="113" t="s">
        <v>913</v>
      </c>
      <c r="K57" s="115">
        <v>70112998</v>
      </c>
      <c r="L57" s="65" t="s">
        <v>1148</v>
      </c>
      <c r="M57" s="67">
        <v>1</v>
      </c>
      <c r="N57" s="65" t="s">
        <v>27</v>
      </c>
      <c r="O57" s="65" t="s">
        <v>1148</v>
      </c>
      <c r="P57" s="79"/>
    </row>
    <row r="58" spans="1:16" s="7" customFormat="1" ht="24.75" customHeight="1" outlineLevel="1" x14ac:dyDescent="0.25">
      <c r="A58" s="136">
        <v>11</v>
      </c>
      <c r="B58" s="114" t="s">
        <v>2677</v>
      </c>
      <c r="C58" s="116" t="s">
        <v>31</v>
      </c>
      <c r="D58" s="113" t="s">
        <v>2688</v>
      </c>
      <c r="E58" s="137">
        <v>39815</v>
      </c>
      <c r="F58" s="137">
        <v>40178</v>
      </c>
      <c r="G58" s="152">
        <f t="shared" si="3"/>
        <v>12.1</v>
      </c>
      <c r="H58" s="114" t="s">
        <v>2705</v>
      </c>
      <c r="I58" s="113" t="s">
        <v>887</v>
      </c>
      <c r="J58" s="113" t="s">
        <v>913</v>
      </c>
      <c r="K58" s="115">
        <v>73356986</v>
      </c>
      <c r="L58" s="65" t="s">
        <v>1148</v>
      </c>
      <c r="M58" s="67">
        <v>1</v>
      </c>
      <c r="N58" s="65" t="s">
        <v>27</v>
      </c>
      <c r="O58" s="65" t="s">
        <v>1148</v>
      </c>
      <c r="P58" s="79"/>
    </row>
    <row r="59" spans="1:16" s="7" customFormat="1" ht="24.75" customHeight="1" outlineLevel="1" x14ac:dyDescent="0.25">
      <c r="A59" s="136">
        <v>12</v>
      </c>
      <c r="B59" s="114" t="s">
        <v>2677</v>
      </c>
      <c r="C59" s="116" t="s">
        <v>31</v>
      </c>
      <c r="D59" s="113" t="s">
        <v>2689</v>
      </c>
      <c r="E59" s="137">
        <v>40180</v>
      </c>
      <c r="F59" s="137">
        <v>40543</v>
      </c>
      <c r="G59" s="152">
        <f t="shared" si="3"/>
        <v>12.1</v>
      </c>
      <c r="H59" s="114" t="s">
        <v>2706</v>
      </c>
      <c r="I59" s="113" t="s">
        <v>887</v>
      </c>
      <c r="J59" s="113" t="s">
        <v>913</v>
      </c>
      <c r="K59" s="115">
        <v>78834308</v>
      </c>
      <c r="L59" s="65" t="s">
        <v>1148</v>
      </c>
      <c r="M59" s="67">
        <v>1</v>
      </c>
      <c r="N59" s="65" t="s">
        <v>27</v>
      </c>
      <c r="O59" s="65" t="s">
        <v>1148</v>
      </c>
      <c r="P59" s="79"/>
    </row>
    <row r="60" spans="1:16" s="7" customFormat="1" ht="24.75" customHeight="1" outlineLevel="1" x14ac:dyDescent="0.25">
      <c r="A60" s="136">
        <v>13</v>
      </c>
      <c r="B60" s="114" t="s">
        <v>2677</v>
      </c>
      <c r="C60" s="116" t="s">
        <v>31</v>
      </c>
      <c r="D60" s="113" t="s">
        <v>2690</v>
      </c>
      <c r="E60" s="137">
        <v>40546</v>
      </c>
      <c r="F60" s="137">
        <v>40908</v>
      </c>
      <c r="G60" s="152">
        <f t="shared" si="3"/>
        <v>12.066666666666666</v>
      </c>
      <c r="H60" s="114" t="s">
        <v>2707</v>
      </c>
      <c r="I60" s="113" t="s">
        <v>887</v>
      </c>
      <c r="J60" s="113" t="s">
        <v>913</v>
      </c>
      <c r="K60" s="115">
        <v>84519899</v>
      </c>
      <c r="L60" s="65" t="s">
        <v>1148</v>
      </c>
      <c r="M60" s="67">
        <v>1</v>
      </c>
      <c r="N60" s="65" t="s">
        <v>27</v>
      </c>
      <c r="O60" s="65" t="s">
        <v>1148</v>
      </c>
      <c r="P60" s="79"/>
    </row>
    <row r="61" spans="1:16" s="7" customFormat="1" ht="24.75" customHeight="1" outlineLevel="1" x14ac:dyDescent="0.25">
      <c r="A61" s="136">
        <v>14</v>
      </c>
      <c r="B61" s="114" t="s">
        <v>2677</v>
      </c>
      <c r="C61" s="116" t="s">
        <v>31</v>
      </c>
      <c r="D61" s="113" t="s">
        <v>2691</v>
      </c>
      <c r="E61" s="137">
        <v>40920</v>
      </c>
      <c r="F61" s="137">
        <v>41090</v>
      </c>
      <c r="G61" s="152">
        <f t="shared" si="3"/>
        <v>5.666666666666667</v>
      </c>
      <c r="H61" s="114" t="s">
        <v>2707</v>
      </c>
      <c r="I61" s="113" t="s">
        <v>887</v>
      </c>
      <c r="J61" s="113" t="s">
        <v>913</v>
      </c>
      <c r="K61" s="115">
        <v>71041233</v>
      </c>
      <c r="L61" s="65" t="s">
        <v>1148</v>
      </c>
      <c r="M61" s="67">
        <v>1</v>
      </c>
      <c r="N61" s="65" t="s">
        <v>27</v>
      </c>
      <c r="O61" s="65" t="s">
        <v>1148</v>
      </c>
      <c r="P61" s="79"/>
    </row>
    <row r="62" spans="1:16" s="7" customFormat="1" ht="24.75" customHeight="1" outlineLevel="1" x14ac:dyDescent="0.25">
      <c r="A62" s="136">
        <v>15</v>
      </c>
      <c r="B62" s="114" t="s">
        <v>2677</v>
      </c>
      <c r="C62" s="116" t="s">
        <v>31</v>
      </c>
      <c r="D62" s="113" t="s">
        <v>2692</v>
      </c>
      <c r="E62" s="137">
        <v>41093</v>
      </c>
      <c r="F62" s="137">
        <v>41273</v>
      </c>
      <c r="G62" s="152">
        <f t="shared" si="3"/>
        <v>6</v>
      </c>
      <c r="H62" s="114" t="s">
        <v>2707</v>
      </c>
      <c r="I62" s="113" t="s">
        <v>887</v>
      </c>
      <c r="J62" s="113" t="s">
        <v>913</v>
      </c>
      <c r="K62" s="115">
        <v>73172470</v>
      </c>
      <c r="L62" s="65" t="s">
        <v>1148</v>
      </c>
      <c r="M62" s="67">
        <v>1</v>
      </c>
      <c r="N62" s="65" t="s">
        <v>27</v>
      </c>
      <c r="O62" s="65" t="s">
        <v>1148</v>
      </c>
      <c r="P62" s="79"/>
    </row>
    <row r="63" spans="1:16" s="7" customFormat="1" ht="24.75" customHeight="1" outlineLevel="1" x14ac:dyDescent="0.25">
      <c r="A63" s="136">
        <v>16</v>
      </c>
      <c r="B63" s="114" t="s">
        <v>2677</v>
      </c>
      <c r="C63" s="116" t="s">
        <v>31</v>
      </c>
      <c r="D63" s="113" t="s">
        <v>2693</v>
      </c>
      <c r="E63" s="137">
        <v>41250</v>
      </c>
      <c r="F63" s="137">
        <v>42004</v>
      </c>
      <c r="G63" s="152">
        <f t="shared" si="3"/>
        <v>25.133333333333333</v>
      </c>
      <c r="H63" s="114" t="s">
        <v>2708</v>
      </c>
      <c r="I63" s="113" t="s">
        <v>887</v>
      </c>
      <c r="J63" s="113" t="s">
        <v>913</v>
      </c>
      <c r="K63" s="115">
        <v>390993319</v>
      </c>
      <c r="L63" s="65" t="s">
        <v>1148</v>
      </c>
      <c r="M63" s="67">
        <v>1</v>
      </c>
      <c r="N63" s="65" t="s">
        <v>27</v>
      </c>
      <c r="O63" s="65" t="s">
        <v>1148</v>
      </c>
      <c r="P63" s="79"/>
    </row>
    <row r="64" spans="1:16" s="7" customFormat="1" ht="24.75" customHeight="1" outlineLevel="1" x14ac:dyDescent="0.25">
      <c r="A64" s="136">
        <v>17</v>
      </c>
      <c r="B64" s="114" t="s">
        <v>2677</v>
      </c>
      <c r="C64" s="116" t="s">
        <v>31</v>
      </c>
      <c r="D64" s="113" t="s">
        <v>2694</v>
      </c>
      <c r="E64" s="137">
        <v>42037</v>
      </c>
      <c r="F64" s="137">
        <v>42369</v>
      </c>
      <c r="G64" s="152">
        <f t="shared" si="3"/>
        <v>11.066666666666666</v>
      </c>
      <c r="H64" s="114" t="s">
        <v>2708</v>
      </c>
      <c r="I64" s="113" t="s">
        <v>887</v>
      </c>
      <c r="J64" s="113" t="s">
        <v>913</v>
      </c>
      <c r="K64" s="115">
        <v>295300197</v>
      </c>
      <c r="L64" s="65" t="s">
        <v>1148</v>
      </c>
      <c r="M64" s="67">
        <v>1</v>
      </c>
      <c r="N64" s="65" t="s">
        <v>27</v>
      </c>
      <c r="O64" s="65" t="s">
        <v>1148</v>
      </c>
      <c r="P64" s="79"/>
    </row>
    <row r="65" spans="1:16" s="7" customFormat="1" ht="24.75" customHeight="1" outlineLevel="1" x14ac:dyDescent="0.25">
      <c r="A65" s="136">
        <v>18</v>
      </c>
      <c r="B65" s="114" t="s">
        <v>2677</v>
      </c>
      <c r="C65" s="116" t="s">
        <v>31</v>
      </c>
      <c r="D65" s="113" t="s">
        <v>2695</v>
      </c>
      <c r="E65" s="137">
        <v>42399</v>
      </c>
      <c r="F65" s="137">
        <v>42674</v>
      </c>
      <c r="G65" s="152">
        <f t="shared" si="3"/>
        <v>9.1666666666666661</v>
      </c>
      <c r="H65" s="114" t="s">
        <v>2709</v>
      </c>
      <c r="I65" s="113" t="s">
        <v>887</v>
      </c>
      <c r="J65" s="113" t="s">
        <v>913</v>
      </c>
      <c r="K65" s="115">
        <v>258625953</v>
      </c>
      <c r="L65" s="65" t="s">
        <v>1148</v>
      </c>
      <c r="M65" s="67">
        <v>1</v>
      </c>
      <c r="N65" s="65" t="s">
        <v>27</v>
      </c>
      <c r="O65" s="65" t="s">
        <v>1148</v>
      </c>
      <c r="P65" s="79"/>
    </row>
    <row r="66" spans="1:16" s="7" customFormat="1" ht="24.75" customHeight="1" outlineLevel="1" x14ac:dyDescent="0.25">
      <c r="A66" s="136">
        <v>19</v>
      </c>
      <c r="B66" s="114" t="s">
        <v>2677</v>
      </c>
      <c r="C66" s="116" t="s">
        <v>31</v>
      </c>
      <c r="D66" s="113" t="s">
        <v>2696</v>
      </c>
      <c r="E66" s="137">
        <v>42674</v>
      </c>
      <c r="F66" s="137">
        <v>43084</v>
      </c>
      <c r="G66" s="152">
        <f t="shared" si="3"/>
        <v>13.666666666666666</v>
      </c>
      <c r="H66" s="114" t="s">
        <v>2710</v>
      </c>
      <c r="I66" s="113" t="s">
        <v>887</v>
      </c>
      <c r="J66" s="113" t="s">
        <v>913</v>
      </c>
      <c r="K66" s="115">
        <v>353373765</v>
      </c>
      <c r="L66" s="65" t="s">
        <v>1148</v>
      </c>
      <c r="M66" s="67">
        <v>1</v>
      </c>
      <c r="N66" s="65" t="s">
        <v>27</v>
      </c>
      <c r="O66" s="65" t="s">
        <v>1148</v>
      </c>
      <c r="P66" s="79"/>
    </row>
    <row r="67" spans="1:16" s="7" customFormat="1" ht="24.75" customHeight="1" outlineLevel="1" x14ac:dyDescent="0.25">
      <c r="A67" s="136">
        <v>20</v>
      </c>
      <c r="B67" s="114" t="s">
        <v>2677</v>
      </c>
      <c r="C67" s="116" t="s">
        <v>31</v>
      </c>
      <c r="D67" s="113" t="s">
        <v>2697</v>
      </c>
      <c r="E67" s="137">
        <v>43040</v>
      </c>
      <c r="F67" s="137">
        <v>43404</v>
      </c>
      <c r="G67" s="152">
        <f t="shared" si="3"/>
        <v>12.133333333333333</v>
      </c>
      <c r="H67" s="114" t="s">
        <v>2711</v>
      </c>
      <c r="I67" s="113" t="s">
        <v>887</v>
      </c>
      <c r="J67" s="113" t="s">
        <v>913</v>
      </c>
      <c r="K67" s="115">
        <v>447887978</v>
      </c>
      <c r="L67" s="65" t="s">
        <v>1148</v>
      </c>
      <c r="M67" s="67">
        <v>1</v>
      </c>
      <c r="N67" s="65" t="s">
        <v>27</v>
      </c>
      <c r="O67" s="65" t="s">
        <v>1148</v>
      </c>
      <c r="P67" s="79"/>
    </row>
    <row r="68" spans="1:16" s="7" customFormat="1" ht="24.75" customHeight="1" outlineLevel="1" x14ac:dyDescent="0.25">
      <c r="A68" s="136">
        <v>21</v>
      </c>
      <c r="B68" s="114" t="s">
        <v>2677</v>
      </c>
      <c r="C68" s="116" t="s">
        <v>31</v>
      </c>
      <c r="D68" s="113" t="s">
        <v>2698</v>
      </c>
      <c r="E68" s="137">
        <v>43405</v>
      </c>
      <c r="F68" s="137">
        <v>43434</v>
      </c>
      <c r="G68" s="152">
        <f t="shared" si="3"/>
        <v>0.96666666666666667</v>
      </c>
      <c r="H68" s="114" t="s">
        <v>2711</v>
      </c>
      <c r="I68" s="113" t="s">
        <v>887</v>
      </c>
      <c r="J68" s="113" t="s">
        <v>913</v>
      </c>
      <c r="K68" s="115">
        <v>46517493</v>
      </c>
      <c r="L68" s="65" t="s">
        <v>1148</v>
      </c>
      <c r="M68" s="67">
        <v>1</v>
      </c>
      <c r="N68" s="65" t="s">
        <v>27</v>
      </c>
      <c r="O68" s="65" t="s">
        <v>1148</v>
      </c>
      <c r="P68" s="79"/>
    </row>
    <row r="69" spans="1:16" s="7" customFormat="1" ht="24.75" customHeight="1" outlineLevel="1" x14ac:dyDescent="0.25">
      <c r="A69" s="136">
        <v>22</v>
      </c>
      <c r="B69" s="114" t="s">
        <v>2677</v>
      </c>
      <c r="C69" s="116" t="s">
        <v>31</v>
      </c>
      <c r="D69" s="113" t="s">
        <v>2699</v>
      </c>
      <c r="E69" s="137">
        <v>43486</v>
      </c>
      <c r="F69" s="137">
        <v>43819</v>
      </c>
      <c r="G69" s="152">
        <f t="shared" si="3"/>
        <v>11.1</v>
      </c>
      <c r="H69" s="114" t="s">
        <v>2712</v>
      </c>
      <c r="I69" s="113" t="s">
        <v>887</v>
      </c>
      <c r="J69" s="113" t="s">
        <v>913</v>
      </c>
      <c r="K69" s="115">
        <v>427469315</v>
      </c>
      <c r="L69" s="65" t="s">
        <v>1148</v>
      </c>
      <c r="M69" s="67">
        <v>1</v>
      </c>
      <c r="N69" s="65" t="s">
        <v>27</v>
      </c>
      <c r="O69" s="65" t="s">
        <v>1148</v>
      </c>
      <c r="P69" s="79"/>
    </row>
    <row r="70" spans="1:16" s="7" customFormat="1" ht="24.75" customHeight="1" outlineLevel="1" x14ac:dyDescent="0.25">
      <c r="A70" s="136">
        <v>23</v>
      </c>
      <c r="B70" s="114" t="s">
        <v>2677</v>
      </c>
      <c r="C70" s="116" t="s">
        <v>31</v>
      </c>
      <c r="D70" s="63" t="s">
        <v>2714</v>
      </c>
      <c r="E70" s="137">
        <v>43882</v>
      </c>
      <c r="F70" s="137">
        <v>44196</v>
      </c>
      <c r="G70" s="152">
        <f t="shared" si="3"/>
        <v>10.466666666666667</v>
      </c>
      <c r="H70" s="114" t="s">
        <v>2722</v>
      </c>
      <c r="I70" s="113" t="s">
        <v>887</v>
      </c>
      <c r="J70" s="113" t="s">
        <v>913</v>
      </c>
      <c r="K70" s="68">
        <v>960321740.50810122</v>
      </c>
      <c r="L70" s="116" t="s">
        <v>1148</v>
      </c>
      <c r="M70" s="110">
        <v>1</v>
      </c>
      <c r="N70" s="116" t="s">
        <v>1151</v>
      </c>
      <c r="O70" s="65" t="s">
        <v>1148</v>
      </c>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2713</v>
      </c>
      <c r="E114" s="169">
        <v>43882</v>
      </c>
      <c r="F114" s="169">
        <v>44196</v>
      </c>
      <c r="G114" s="152">
        <f>IF(AND(E114&lt;&gt;"",F114&lt;&gt;""),((F114-E114)/30),"")</f>
        <v>10.466666666666667</v>
      </c>
      <c r="H114" s="114" t="s">
        <v>2721</v>
      </c>
      <c r="I114" s="113" t="s">
        <v>887</v>
      </c>
      <c r="J114" s="113" t="s">
        <v>913</v>
      </c>
      <c r="K114" s="68">
        <v>479180667.66000003</v>
      </c>
      <c r="L114" s="100">
        <f>+IF(AND(K114&gt;0,O114="Ejecución"),(K114/877802)*Tabla28[[#This Row],[% participación]],IF(AND(K114&gt;0,O114&lt;&gt;"Ejecución"),"-",""))</f>
        <v>545.88696273191454</v>
      </c>
      <c r="M114" s="116" t="s">
        <v>1148</v>
      </c>
      <c r="N114" s="165">
        <f>+IF(M118="No",1,IF(M118="Si","Ingrese %",""))</f>
        <v>1</v>
      </c>
      <c r="O114" s="154" t="s">
        <v>1150</v>
      </c>
      <c r="P114" s="78"/>
    </row>
    <row r="115" spans="1:16" s="6" customFormat="1" ht="24.75" customHeight="1" x14ac:dyDescent="0.25">
      <c r="A115" s="135">
        <v>2</v>
      </c>
      <c r="B115" s="153" t="s">
        <v>2665</v>
      </c>
      <c r="C115" s="155" t="s">
        <v>31</v>
      </c>
      <c r="D115" s="113" t="s">
        <v>2714</v>
      </c>
      <c r="E115" s="169">
        <v>43882</v>
      </c>
      <c r="F115" s="169">
        <v>44196</v>
      </c>
      <c r="G115" s="152">
        <f t="shared" ref="G115:G116" si="4">IF(AND(E115&lt;&gt;"",F115&lt;&gt;""),((F115-E115)/30),"")</f>
        <v>10.466666666666667</v>
      </c>
      <c r="H115" s="114" t="s">
        <v>2722</v>
      </c>
      <c r="I115" s="113" t="s">
        <v>887</v>
      </c>
      <c r="J115" s="113" t="s">
        <v>913</v>
      </c>
      <c r="K115" s="68">
        <v>960321740.50810122</v>
      </c>
      <c r="L115" s="100">
        <f>+IF(AND(K115&gt;0,O115="Ejecución"),(K115/877802)*Tabla28[[#This Row],[% participación]],IF(AND(K115&gt;0,O115&lt;&gt;"Ejecución"),"-",""))</f>
        <v>1094.0072368348458</v>
      </c>
      <c r="M115" s="65" t="s">
        <v>1148</v>
      </c>
      <c r="N115" s="165">
        <f>+IF(M118="No",1,IF(M118="Si","Ingrese %",""))</f>
        <v>1</v>
      </c>
      <c r="O115" s="154" t="s">
        <v>1150</v>
      </c>
      <c r="P115" s="78"/>
    </row>
    <row r="116" spans="1:16" s="6" customFormat="1" ht="24.75" customHeight="1" x14ac:dyDescent="0.25">
      <c r="A116" s="135">
        <v>3</v>
      </c>
      <c r="B116" s="153" t="s">
        <v>2665</v>
      </c>
      <c r="C116" s="155" t="s">
        <v>31</v>
      </c>
      <c r="D116" s="113" t="s">
        <v>2714</v>
      </c>
      <c r="E116" s="169">
        <v>43882</v>
      </c>
      <c r="F116" s="169">
        <v>44196</v>
      </c>
      <c r="G116" s="152">
        <f t="shared" si="4"/>
        <v>10.466666666666667</v>
      </c>
      <c r="H116" s="114" t="s">
        <v>2722</v>
      </c>
      <c r="I116" s="113" t="s">
        <v>887</v>
      </c>
      <c r="J116" s="113" t="s">
        <v>939</v>
      </c>
      <c r="K116" s="68">
        <v>694808159.39189875</v>
      </c>
      <c r="L116" s="100">
        <f>+IF(AND(K116&gt;0,O116="Ejecución"),(K116/877802)*Tabla28[[#This Row],[% participación]],IF(AND(K116&gt;0,O116&lt;&gt;"Ejecución"),"-",""))</f>
        <v>791.53175703848785</v>
      </c>
      <c r="M116" s="65" t="s">
        <v>1148</v>
      </c>
      <c r="N116" s="165">
        <f>+IF(M118="No",1,IF(M118="Si","Ingrese %",""))</f>
        <v>1</v>
      </c>
      <c r="O116" s="154" t="s">
        <v>1150</v>
      </c>
      <c r="P116" s="78"/>
    </row>
    <row r="117" spans="1:16" s="6" customFormat="1" ht="24.75" customHeight="1" outlineLevel="1" x14ac:dyDescent="0.25">
      <c r="A117" s="135">
        <v>4</v>
      </c>
      <c r="B117" s="153" t="s">
        <v>2665</v>
      </c>
      <c r="C117" s="155" t="s">
        <v>31</v>
      </c>
      <c r="D117" s="113" t="s">
        <v>2714</v>
      </c>
      <c r="E117" s="169">
        <v>43882</v>
      </c>
      <c r="F117" s="169">
        <v>44196</v>
      </c>
      <c r="G117" s="152">
        <f t="shared" ref="G117:G159" si="5">IF(AND(E117&lt;&gt;"",F117&lt;&gt;""),((F117-E117)/30),"")</f>
        <v>10.466666666666667</v>
      </c>
      <c r="H117" s="114" t="s">
        <v>2722</v>
      </c>
      <c r="I117" s="113" t="s">
        <v>887</v>
      </c>
      <c r="J117" s="113" t="s">
        <v>961</v>
      </c>
      <c r="K117" s="68">
        <v>347726771.1564557</v>
      </c>
      <c r="L117" s="100">
        <f>+IF(AND(K117&gt;0,O117="Ejecución"),(K117/877802)*Tabla28[[#This Row],[% participación]],IF(AND(K117&gt;0,O117&lt;&gt;"Ejecución"),"-",""))</f>
        <v>396.13349155784073</v>
      </c>
      <c r="M117" s="65" t="s">
        <v>1148</v>
      </c>
      <c r="N117" s="165">
        <f>+IF(M118="No",1,IF(M118="Si","Ingrese %",""))</f>
        <v>1</v>
      </c>
      <c r="O117" s="154" t="s">
        <v>1150</v>
      </c>
      <c r="P117" s="78"/>
    </row>
    <row r="118" spans="1:16" s="7" customFormat="1" ht="24.75" customHeight="1" outlineLevel="1" x14ac:dyDescent="0.25">
      <c r="A118" s="136">
        <v>5</v>
      </c>
      <c r="B118" s="153" t="s">
        <v>2665</v>
      </c>
      <c r="C118" s="155" t="s">
        <v>31</v>
      </c>
      <c r="D118" s="113" t="s">
        <v>2714</v>
      </c>
      <c r="E118" s="113" t="s">
        <v>2715</v>
      </c>
      <c r="F118" s="113" t="s">
        <v>2716</v>
      </c>
      <c r="G118" s="152">
        <f t="shared" si="5"/>
        <v>10.466666666666667</v>
      </c>
      <c r="H118" s="114" t="s">
        <v>2722</v>
      </c>
      <c r="I118" s="113" t="s">
        <v>887</v>
      </c>
      <c r="J118" s="113" t="s">
        <v>957</v>
      </c>
      <c r="K118" s="68">
        <v>387150481.98354429</v>
      </c>
      <c r="L118" s="100">
        <f>+IF(AND(K118&gt;0,O118="Ejecución"),(K118/877802)*Tabla28[[#This Row],[% participación]],IF(AND(K118&gt;0,O118&lt;&gt;"Ejecución"),"-",""))</f>
        <v>441.04534050223657</v>
      </c>
      <c r="M118" s="65" t="s">
        <v>1148</v>
      </c>
      <c r="N118" s="165">
        <f t="shared" ref="N118:N160" si="6">+IF(M118="No",1,IF(M118="Si","Ingrese %",""))</f>
        <v>1</v>
      </c>
      <c r="O118" s="154" t="s">
        <v>1150</v>
      </c>
      <c r="P118" s="79"/>
    </row>
    <row r="119" spans="1:16" s="7" customFormat="1" ht="24.75" customHeight="1" outlineLevel="1" x14ac:dyDescent="0.25">
      <c r="A119" s="136">
        <v>6</v>
      </c>
      <c r="B119" s="153" t="s">
        <v>2665</v>
      </c>
      <c r="C119" s="155" t="s">
        <v>31</v>
      </c>
      <c r="D119" s="113" t="s">
        <v>2717</v>
      </c>
      <c r="E119" s="113" t="s">
        <v>2718</v>
      </c>
      <c r="F119" s="113" t="s">
        <v>2716</v>
      </c>
      <c r="G119" s="152">
        <f t="shared" si="5"/>
        <v>10.533333333333333</v>
      </c>
      <c r="H119" s="114" t="s">
        <v>2722</v>
      </c>
      <c r="I119" s="113" t="s">
        <v>887</v>
      </c>
      <c r="J119" s="113" t="s">
        <v>926</v>
      </c>
      <c r="K119" s="68">
        <v>1315967957.6506836</v>
      </c>
      <c r="L119" s="100">
        <f>+IF(AND(K119&gt;0,O119="Ejecución"),(K119/877802)*Tabla28[[#This Row],[% participación]],IF(AND(K119&gt;0,O119&lt;&gt;"Ejecución"),"-",""))</f>
        <v>1499.1626330888785</v>
      </c>
      <c r="M119" s="65" t="s">
        <v>1148</v>
      </c>
      <c r="N119" s="165">
        <f t="shared" si="6"/>
        <v>1</v>
      </c>
      <c r="O119" s="154" t="s">
        <v>1150</v>
      </c>
      <c r="P119" s="79"/>
    </row>
    <row r="120" spans="1:16" s="7" customFormat="1" ht="24.75" customHeight="1" outlineLevel="1" x14ac:dyDescent="0.25">
      <c r="A120" s="136">
        <v>7</v>
      </c>
      <c r="B120" s="153" t="s">
        <v>2665</v>
      </c>
      <c r="C120" s="155" t="s">
        <v>31</v>
      </c>
      <c r="D120" s="113" t="s">
        <v>2717</v>
      </c>
      <c r="E120" s="113" t="s">
        <v>2718</v>
      </c>
      <c r="F120" s="113" t="s">
        <v>2716</v>
      </c>
      <c r="G120" s="152">
        <f t="shared" si="5"/>
        <v>10.533333333333333</v>
      </c>
      <c r="H120" s="114" t="s">
        <v>2722</v>
      </c>
      <c r="I120" s="113" t="s">
        <v>887</v>
      </c>
      <c r="J120" s="113" t="s">
        <v>909</v>
      </c>
      <c r="K120" s="68">
        <v>1509964813.0063403</v>
      </c>
      <c r="L120" s="100">
        <f>+IF(AND(K120&gt;0,O120="Ejecución"),(K120/877802)*Tabla28[[#This Row],[% participación]],IF(AND(K120&gt;0,O120&lt;&gt;"Ejecución"),"-",""))</f>
        <v>1720.1656102473453</v>
      </c>
      <c r="M120" s="65" t="s">
        <v>1148</v>
      </c>
      <c r="N120" s="165">
        <f t="shared" si="6"/>
        <v>1</v>
      </c>
      <c r="O120" s="154" t="s">
        <v>1150</v>
      </c>
      <c r="P120" s="79"/>
    </row>
    <row r="121" spans="1:16" s="7" customFormat="1" ht="24.75" customHeight="1" outlineLevel="1" x14ac:dyDescent="0.25">
      <c r="A121" s="136">
        <v>8</v>
      </c>
      <c r="B121" s="153" t="s">
        <v>2665</v>
      </c>
      <c r="C121" s="155" t="s">
        <v>31</v>
      </c>
      <c r="D121" s="113" t="s">
        <v>2717</v>
      </c>
      <c r="E121" s="113" t="s">
        <v>2718</v>
      </c>
      <c r="F121" s="113" t="s">
        <v>2716</v>
      </c>
      <c r="G121" s="152">
        <f t="shared" si="5"/>
        <v>10.533333333333333</v>
      </c>
      <c r="H121" s="114" t="s">
        <v>2722</v>
      </c>
      <c r="I121" s="113" t="s">
        <v>887</v>
      </c>
      <c r="J121" s="113" t="s">
        <v>951</v>
      </c>
      <c r="K121" s="68">
        <v>1957356251.0229764</v>
      </c>
      <c r="L121" s="100">
        <f>+IF(AND(K121&gt;0,O121="Ejecución"),(K121/877802)*Tabla28[[#This Row],[% participación]],IF(AND(K121&gt;0,O121&lt;&gt;"Ejecución"),"-",""))</f>
        <v>2229.8379942435495</v>
      </c>
      <c r="M121" s="65" t="s">
        <v>1148</v>
      </c>
      <c r="N121" s="165">
        <f t="shared" si="6"/>
        <v>1</v>
      </c>
      <c r="O121" s="154" t="s">
        <v>1150</v>
      </c>
      <c r="P121" s="79"/>
    </row>
    <row r="122" spans="1:16" s="7" customFormat="1" ht="24.75" customHeight="1" outlineLevel="1" x14ac:dyDescent="0.25">
      <c r="A122" s="136">
        <v>9</v>
      </c>
      <c r="B122" s="153" t="s">
        <v>2665</v>
      </c>
      <c r="C122" s="155" t="s">
        <v>31</v>
      </c>
      <c r="D122" s="113" t="s">
        <v>2719</v>
      </c>
      <c r="E122" s="113" t="s">
        <v>2720</v>
      </c>
      <c r="F122" s="113" t="s">
        <v>2716</v>
      </c>
      <c r="G122" s="152">
        <f t="shared" si="5"/>
        <v>10.233333333333333</v>
      </c>
      <c r="H122" s="114" t="s">
        <v>2722</v>
      </c>
      <c r="I122" s="113" t="s">
        <v>887</v>
      </c>
      <c r="J122" s="113" t="s">
        <v>889</v>
      </c>
      <c r="K122" s="68">
        <v>4802551809</v>
      </c>
      <c r="L122" s="100">
        <f>+IF(AND(K122&gt;0,O122="Ejecución"),(K122/877802)*Tabla28[[#This Row],[% participación]],IF(AND(K122&gt;0,O122&lt;&gt;"Ejecución"),"-",""))</f>
        <v>5471.1105796067905</v>
      </c>
      <c r="M122" s="65" t="s">
        <v>1148</v>
      </c>
      <c r="N122" s="165">
        <f t="shared" si="6"/>
        <v>1</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6" t="s">
        <v>2723</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08" t="s">
        <v>2643</v>
      </c>
      <c r="J167" s="209"/>
      <c r="K167" s="209"/>
      <c r="L167" s="209"/>
      <c r="M167" s="209"/>
      <c r="N167" s="209"/>
      <c r="O167" s="210"/>
      <c r="U167" s="51"/>
    </row>
    <row r="168" spans="1:28" x14ac:dyDescent="0.25">
      <c r="A168" s="9"/>
      <c r="B168" s="227" t="s">
        <v>2658</v>
      </c>
      <c r="C168" s="227"/>
      <c r="D168" s="227"/>
      <c r="E168" s="8"/>
      <c r="F168" s="5"/>
      <c r="H168" s="81" t="s">
        <v>2657</v>
      </c>
      <c r="I168" s="208"/>
      <c r="J168" s="209"/>
      <c r="K168" s="209"/>
      <c r="L168" s="209"/>
      <c r="M168" s="209"/>
      <c r="N168" s="209"/>
      <c r="O168" s="21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2668</v>
      </c>
      <c r="B172" s="198"/>
      <c r="C172" s="198"/>
      <c r="D172" s="198"/>
      <c r="E172" s="198"/>
      <c r="F172" s="198"/>
      <c r="G172" s="198"/>
      <c r="H172" s="198"/>
      <c r="I172" s="198"/>
      <c r="J172" s="198"/>
      <c r="K172" s="198"/>
      <c r="L172" s="198"/>
      <c r="M172" s="198"/>
      <c r="N172" s="198"/>
      <c r="O172" s="199"/>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25" x14ac:dyDescent="0.25">
      <c r="A179" s="9"/>
      <c r="B179" s="184" t="s">
        <v>2669</v>
      </c>
      <c r="C179" s="184"/>
      <c r="D179" s="184"/>
      <c r="E179" s="163">
        <v>0.02</v>
      </c>
      <c r="F179" s="162"/>
      <c r="G179" s="157" t="str">
        <f>IF(F179&gt;0,SUM(E179+F179),"")</f>
        <v/>
      </c>
      <c r="H179" s="5"/>
      <c r="I179" s="184" t="s">
        <v>2671</v>
      </c>
      <c r="J179" s="184"/>
      <c r="K179" s="184"/>
      <c r="L179" s="184"/>
      <c r="M179" s="164">
        <v>0.02</v>
      </c>
      <c r="O179" s="8"/>
      <c r="Q179" s="19"/>
      <c r="R179" s="151">
        <f>IF(M179&gt;0,SUM(L179+M179),"")</f>
        <v>0.02</v>
      </c>
      <c r="T179" s="19"/>
      <c r="U179" s="230" t="s">
        <v>1166</v>
      </c>
      <c r="V179" s="230"/>
      <c r="W179" s="230"/>
      <c r="X179" s="24">
        <v>0.02</v>
      </c>
      <c r="Y179" s="156"/>
      <c r="Z179" s="157" t="str">
        <f>IF(Y179&gt;0,SUM(E181+Y179),"")</f>
        <v/>
      </c>
      <c r="AA179" s="19"/>
      <c r="AB179" s="19"/>
    </row>
    <row r="180" spans="1:28" ht="23.25" hidden="1" x14ac:dyDescent="0.25">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25" hidden="1" x14ac:dyDescent="0.25">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0.02</v>
      </c>
      <c r="K185" s="229" t="s">
        <v>2628</v>
      </c>
      <c r="L185" s="229"/>
      <c r="M185" s="94">
        <f>+J185*(SUM(K20:K35))</f>
        <v>9654557.4000000004</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8" t="s">
        <v>2636</v>
      </c>
      <c r="C192" s="188"/>
      <c r="E192" s="5" t="s">
        <v>20</v>
      </c>
      <c r="H192" s="26" t="s">
        <v>24</v>
      </c>
      <c r="J192" s="5" t="s">
        <v>2637</v>
      </c>
      <c r="K192" s="5"/>
      <c r="M192" s="5"/>
      <c r="N192" s="5"/>
      <c r="O192" s="8"/>
      <c r="Q192" s="146"/>
      <c r="R192" s="147"/>
      <c r="S192" s="147"/>
      <c r="T192" s="146"/>
    </row>
    <row r="193" spans="1:18" x14ac:dyDescent="0.25">
      <c r="A193" s="9"/>
      <c r="C193" s="117">
        <v>35268</v>
      </c>
      <c r="D193" s="5"/>
      <c r="E193" s="118">
        <v>3435</v>
      </c>
      <c r="F193" s="5"/>
      <c r="G193" s="5"/>
      <c r="H193" s="139" t="s">
        <v>2724</v>
      </c>
      <c r="J193" s="5"/>
      <c r="K193" s="119">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2726</v>
      </c>
      <c r="J211" s="27" t="s">
        <v>2622</v>
      </c>
      <c r="K211" s="140" t="s">
        <v>2728</v>
      </c>
      <c r="L211" s="21"/>
      <c r="M211" s="21"/>
      <c r="N211" s="21"/>
      <c r="O211" s="8"/>
    </row>
    <row r="212" spans="1:15" x14ac:dyDescent="0.25">
      <c r="A212" s="9"/>
      <c r="B212" s="27" t="s">
        <v>2619</v>
      </c>
      <c r="C212" s="139" t="s">
        <v>2725</v>
      </c>
      <c r="D212" s="21"/>
      <c r="G212" s="27" t="s">
        <v>2621</v>
      </c>
      <c r="H212" s="140" t="s">
        <v>2727</v>
      </c>
      <c r="J212" s="27" t="s">
        <v>2623</v>
      </c>
      <c r="K212" s="139" t="s">
        <v>2729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schemas.microsoft.com/office/infopath/2007/PartnerControls"/>
    <ds:schemaRef ds:uri="4fb10211-09fb-4e80-9f0b-184718d5d98c"/>
    <ds:schemaRef ds:uri="http://purl.org/dc/dcmitype/"/>
    <ds:schemaRef ds:uri="a65d333d-5b59-4810-bc94-b80d9325abbc"/>
    <ds:schemaRef ds:uri="http://schemas.microsoft.com/office/2006/metadata/properties"/>
    <ds:schemaRef ds:uri="http://purl.org/dc/elements/1.1/"/>
    <ds:schemaRef ds:uri="http://purl.org/dc/terms/"/>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2020-12-29T11:41:34Z</cp:lastPrinted>
  <dcterms:created xsi:type="dcterms:W3CDTF">2020-10-14T21:57:42Z</dcterms:created>
  <dcterms:modified xsi:type="dcterms:W3CDTF">2020-12-29T18:06:33Z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