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NEXTCLOUD\CYV CONTROL\MANIFESTACION DE INTERESES\INVITACIONES - ASOCREVI\INVITACION ZAPATOCA-TO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<sst xmlns="http://schemas.openxmlformats.org/spreadsheetml/2006/main" count="3258" uniqueCount="2708">
  <si>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</si>
  <si>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</si>
  <si>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</si>
  <si>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</si>
  <si>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</si>
  <si>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</si>
  <si>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</si>
  <si>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</si>
  <si>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</si>
  <si>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</si>
  <si>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</si>
  <si>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</si>
  <si>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</si>
  <si>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</si>
  <si>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</si>
  <si>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</si>
  <si>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</si>
  <si>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</si>
  <si>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</si>
  <si>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</si>
  <si>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</si>
  <si>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</si>
  <si>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</si>
  <si>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</si>
  <si>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</si>
  <si>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</si>
  <si>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</si>
  <si>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</si>
  <si>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</si>
  <si>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</si>
  <si>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</si>
  <si>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</si>
  <si>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</si>
  <si>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</si>
  <si>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</si>
  <si>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</si>
  <si>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</si>
  <si>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</si>
  <si>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</si>
  <si>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</si>
  <si>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</si>
  <si>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</si>
  <si>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</si>
  <si>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</si>
  <si>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</si>
  <si>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</si>
  <si>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</si>
  <si>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</si>
  <si>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</si>
  <si>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</si>
  <si>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</si>
  <si>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</si>
  <si>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</si>
  <si>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</si>
  <si>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</si>
  <si>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</si>
  <si>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</si>
  <si>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</si>
  <si>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</si>
  <si>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</si>
  <si>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</si>
  <si>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</si>
  <si>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</si>
  <si>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</si>
  <si>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</si>
  <si>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</si>
  <si>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</si>
  <si>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</si>
  <si>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</si>
  <si>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</si>
  <si>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</si>
  <si>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</si>
  <si>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</si>
  <si>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</si>
  <si>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</si>
  <si>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</si>
  <si>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</si>
  <si>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</si>
  <si>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</si>
  <si>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</si>
  <si>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</si>
  <si>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</si>
  <si>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</si>
  <si>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</si>
  <si>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</si>
  <si>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</si>
  <si>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</si>
  <si>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</si>
  <si>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</si>
  <si>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</si>
  <si>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</si>
  <si>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</si>
  <si>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</si>
  <si>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</si>
  <si>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</si>
  <si>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</si>
  <si>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</si>
  <si>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</si>
  <si>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</si>
  <si>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</si>
  <si>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</si>
  <si>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</si>
  <si>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</si>
  <si>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</si>
  <si>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</si>
  <si>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</si>
  <si>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</si>
  <si>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</si>
  <si>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</si>
  <si>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</si>
  <si>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</si>
  <si>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</si>
  <si>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</si>
  <si>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</si>
  <si>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</si>
  <si>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</si>
  <si>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</si>
  <si>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</si>
  <si>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</si>
  <si>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</si>
  <si>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</si>
  <si>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</si>
  <si>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</si>
  <si>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</si>
  <si>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</si>
  <si>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</si>
  <si>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</si>
  <si>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</si>
  <si>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</si>
  <si>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</si>
  <si>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</si>
  <si>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</si>
  <si>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</si>
  <si>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</si>
  <si>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</si>
  <si>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</si>
  <si>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</si>
  <si>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</si>
  <si>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</si>
  <si>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</si>
  <si>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</si>
  <si>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</si>
  <si>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</si>
  <si>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</si>
  <si>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</si>
  <si>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</si>
  <si>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</si>
  <si>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</si>
  <si>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</si>
  <si>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</si>
  <si>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</si>
  <si>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</si>
  <si>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</si>
  <si>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</si>
  <si>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</si>
  <si>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</si>
  <si>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</si>
  <si>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</si>
  <si>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</si>
  <si>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</si>
  <si>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</si>
  <si>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</si>
  <si>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</si>
  <si>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</si>
  <si>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</si>
  <si>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</si>
  <si>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</si>
  <si>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</si>
  <si>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</si>
  <si>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</si>
  <si>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</si>
  <si>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</si>
  <si>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</si>
  <si>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</si>
  <si>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</si>
  <si>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</si>
  <si>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</si>
  <si>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</si>
  <si>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</si>
  <si>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</si>
  <si>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</si>
  <si>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</si>
  <si>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</si>
  <si>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</si>
  <si>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</si>
  <si>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</si>
  <si>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</si>
  <si>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</si>
  <si>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</si>
  <si>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</si>
  <si>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</si>
  <si>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</si>
  <si>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</si>
  <si>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</si>
  <si>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</si>
  <si>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</si>
  <si>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</si>
  <si>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</si>
  <si>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</si>
  <si>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</si>
  <si>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</si>
  <si>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</si>
  <si>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</si>
  <si>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</si>
  <si>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</si>
  <si>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</si>
  <si>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</si>
  <si>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</si>
  <si>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</si>
  <si>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</si>
  <si>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</si>
  <si>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</si>
  <si>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</si>
  <si>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</si>
  <si>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</si>
  <si>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</si>
  <si>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</si>
  <si>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</si>
  <si>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</si>
  <si>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</si>
  <si>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</si>
  <si>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</si>
  <si>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</si>
  <si>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</si>
  <si>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</si>
  <si>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</si>
  <si>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</si>
  <si>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</si>
  <si>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</si>
  <si>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</si>
  <si>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</si>
  <si>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</si>
  <si>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</si>
  <si>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</si>
  <si>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</si>
  <si>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</si>
  <si>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</si>
  <si>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</si>
  <si>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</si>
  <si>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</si>
  <si>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</si>
  <si>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</si>
  <si>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</si>
  <si>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</si>
  <si>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</si>
  <si>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</si>
  <si>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</si>
  <si>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</si>
  <si>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</si>
  <si>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</si>
  <si>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</si>
  <si>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</si>
  <si>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</si>
  <si>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</si>
  <si>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</si>
  <si>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</si>
  <si>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</si>
  <si>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</si>
  <si>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</si>
  <si>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</si>
  <si>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</si>
  <si>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</si>
  <si>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</si>
  <si>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</si>
  <si>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</si>
  <si>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</si>
  <si>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</si>
  <si>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</si>
  <si>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</si>
  <si>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</si>
  <si>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</si>
  <si>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</si>
  <si>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</si>
  <si>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</si>
  <si>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</si>
  <si>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</si>
  <si>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</si>
  <si>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</si>
  <si>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</si>
  <si>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</si>
  <si>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</si>
  <si>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</si>
  <si>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</si>
  <si>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</si>
  <si>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</si>
  <si>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</si>
  <si>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</si>
  <si>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</si>
  <si>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</si>
  <si>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</si>
  <si>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</si>
  <si>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</si>
  <si>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</si>
  <si>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</si>
  <si>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</si>
  <si>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</si>
  <si>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</si>
  <si>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</si>
  <si>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</si>
  <si>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</si>
  <si>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</si>
  <si>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</si>
  <si>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</si>
  <si>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</si>
  <si>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</si>
  <si>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</si>
  <si>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</si>
  <si>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</si>
  <si>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</si>
  <si>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</si>
  <si>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</si>
  <si>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</si>
  <si>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</si>
  <si>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</si>
  <si>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</si>
  <si>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</si>
  <si>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</si>
  <si>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</si>
  <si>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</si>
  <si>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</si>
  <si>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</si>
  <si>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</si>
  <si>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</si>
  <si>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</si>
  <si>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</si>
  <si>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</si>
  <si>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</si>
  <si>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</si>
  <si>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</si>
  <si>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</si>
  <si>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</si>
  <si>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</si>
  <si>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</si>
  <si>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</si>
  <si>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</si>
  <si>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</si>
  <si>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</si>
  <si>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</si>
  <si>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</si>
  <si>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</si>
  <si>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</si>
  <si>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</si>
  <si>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</si>
  <si>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</si>
  <si>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</si>
  <si>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</si>
  <si>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</si>
  <si>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</si>
  <si>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</si>
  <si>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</si>
  <si>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</si>
  <si>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</si>
  <si>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</si>
  <si>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</si>
  <si>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</si>
  <si>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</si>
  <si>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</si>
  <si>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</si>
  <si>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</si>
  <si>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</si>
  <si>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</si>
  <si>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</si>
  <si>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</si>
  <si>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</si>
  <si>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</si>
  <si>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</si>
  <si>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</si>
  <si>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</si>
  <si>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</si>
  <si>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</si>
  <si>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</si>
  <si>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</si>
  <si>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</si>
  <si>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</si>
  <si>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</si>
  <si>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</si>
  <si>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</si>
  <si>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</si>
  <si>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</si>
  <si>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</si>
  <si>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</si>
  <si>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</si>
  <si>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</si>
  <si>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</si>
  <si>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</si>
  <si>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</si>
  <si>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</si>
  <si>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</si>
  <si>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</si>
  <si>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</si>
  <si>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</si>
  <si>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</si>
  <si>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</si>
  <si>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</si>
  <si>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</si>
  <si>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</si>
  <si>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</si>
  <si>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</si>
  <si>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</si>
  <si>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</si>
  <si>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</si>
  <si>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</si>
  <si>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</si>
  <si>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</si>
  <si>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</si>
  <si>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</si>
  <si>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</si>
  <si>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</si>
  <si>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</si>
  <si>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</si>
  <si>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</si>
  <si>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</si>
  <si>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</si>
  <si>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</si>
  <si>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</si>
  <si>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</si>
  <si>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</si>
  <si>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</si>
  <si>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</si>
  <si>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</si>
  <si>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</si>
  <si>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</si>
  <si>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</si>
  <si>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</si>
  <si>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</si>
  <si>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</si>
  <si>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</si>
  <si>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</si>
  <si>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</si>
  <si>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</si>
  <si>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</si>
  <si>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</si>
  <si>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</si>
  <si>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</si>
  <si>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</si>
  <si>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</si>
  <si>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</si>
  <si>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</si>
  <si>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</si>
  <si>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</si>
  <si>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</si>
  <si>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</si>
  <si>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</si>
  <si>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</si>
  <si>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</si>
  <si>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</si>
  <si>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</si>
  <si>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</si>
  <si>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</si>
  <si>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</si>
  <si>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</si>
  <si>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</si>
  <si>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</si>
  <si>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</si>
  <si>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</si>
  <si>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</si>
  <si>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</si>
  <si>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</si>
  <si>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</si>
  <si>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</si>
  <si>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</si>
  <si>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</si>
  <si>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</si>
  <si>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</si>
  <si>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</si>
  <si>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</si>
  <si>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</si>
  <si>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</si>
  <si>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</si>
  <si>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</si>
  <si>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</si>
  <si>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</si>
  <si>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</si>
  <si>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</si>
  <si>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</si>
  <si>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</si>
  <si>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</si>
  <si>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</si>
  <si>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</si>
  <si>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</si>
  <si>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</si>
  <si>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</si>
  <si>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</si>
  <si>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</si>
  <si>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</si>
  <si>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</si>
  <si>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</si>
  <si>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</si>
  <si>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</si>
  <si>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</si>
  <si>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</si>
  <si>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</si>
  <si>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</si>
  <si>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</si>
  <si>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</si>
  <si>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</si>
  <si>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</si>
  <si>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</si>
  <si>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</si>
  <si>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</si>
  <si>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</si>
  <si>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</si>
  <si>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</si>
  <si>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</si>
  <si>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</si>
  <si>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</si>
  <si>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</si>
  <si>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</si>
  <si>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</si>
  <si>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</si>
  <si>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</si>
  <si>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</si>
  <si>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</si>
  <si>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</si>
  <si>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</si>
  <si>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</si>
  <si>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</si>
  <si>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</si>
  <si>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</si>
  <si>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</si>
  <si>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</si>
  <si>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</si>
  <si>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</si>
  <si>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</si>
  <si>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</si>
  <si>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</si>
  <si>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</si>
  <si>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</si>
  <si>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</si>
  <si>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</si>
  <si>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</si>
  <si>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</si>
  <si>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</si>
  <si>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</si>
  <si>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</si>
  <si>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</si>
  <si>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</si>
  <si>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</si>
  <si>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</si>
  <si>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</si>
  <si>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</si>
  <si>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</si>
  <si>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</si>
  <si>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</si>
  <si>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</si>
  <si>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</si>
  <si>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</si>
  <si>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</si>
  <si>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</si>
  <si>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</si>
  <si>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</si>
  <si>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</si>
  <si>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</si>
  <si>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</si>
  <si>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</si>
  <si>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</si>
  <si>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</si>
  <si>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</si>
  <si>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</si>
  <si>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</si>
  <si>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</si>
  <si>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</si>
  <si>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</si>
  <si>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</si>
  <si>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</si>
  <si>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</si>
  <si>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</si>
  <si>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</si>
  <si>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</si>
  <si>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</si>
  <si>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</si>
  <si>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</si>
  <si>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</si>
  <si>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</si>
  <si>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</si>
  <si>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</si>
  <si>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</si>
  <si>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</si>
  <si>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</si>
  <si>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</si>
  <si>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</si>
  <si>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</si>
  <si>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</si>
  <si>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</si>
  <si>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</si>
  <si>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</si>
  <si>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</si>
  <si>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</si>
  <si>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</si>
  <si>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</si>
  <si>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</si>
  <si>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</si>
  <si>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</si>
  <si>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</si>
  <si>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</si>
  <si>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</si>
  <si>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</si>
  <si>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</si>
  <si>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</si>
  <si>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</si>
  <si>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</si>
  <si>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</si>
  <si>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</si>
  <si>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</si>
  <si>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</si>
  <si>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</si>
  <si>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</si>
  <si>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</si>
  <si>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</si>
  <si>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</si>
  <si>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</si>
  <si>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</si>
  <si>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</si>
  <si>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</si>
  <si>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</si>
  <si>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</si>
  <si>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</si>
  <si>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</si>
  <si>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</si>
  <si>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</si>
  <si>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</si>
  <si>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</si>
  <si>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</si>
  <si>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</si>
  <si>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</si>
  <si>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</si>
  <si>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</si>
  <si>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</si>
  <si>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</si>
  <si>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</si>
  <si>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</si>
  <si>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</si>
  <si>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</si>
  <si>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</si>
  <si>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</si>
  <si>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</si>
  <si>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</si>
  <si>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</si>
  <si>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</si>
  <si>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</si>
  <si>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</si>
  <si>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</si>
  <si>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</si>
  <si>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</si>
  <si>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</si>
  <si>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</si>
  <si>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</si>
  <si>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</si>
  <si>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</si>
  <si>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</si>
  <si>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</si>
  <si>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</si>
  <si>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</si>
  <si>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</si>
  <si>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</si>
  <si>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</si>
  <si>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</si>
  <si>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</si>
  <si>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</si>
  <si>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</si>
  <si>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</si>
  <si>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</si>
  <si>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</si>
  <si>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</si>
  <si>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</si>
  <si>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</si>
  <si>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</si>
  <si>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</si>
  <si>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</si>
  <si>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</si>
  <si>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</si>
  <si>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</si>
  <si>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</si>
  <si>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</si>
  <si>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</si>
  <si>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</si>
  <si>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</si>
  <si>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</si>
  <si>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</si>
  <si>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</si>
  <si>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</si>
  <si>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</si>
  <si>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</si>
  <si>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</si>
  <si>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</si>
  <si>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</si>
  <si>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</si>
  <si>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</si>
  <si>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</si>
  <si>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</si>
  <si>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</si>
  <si>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</si>
  <si>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</si>
  <si>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</si>
  <si>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</si>
  <si>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</si>
  <si>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</si>
  <si>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</si>
  <si>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</si>
  <si>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</si>
  <si>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</si>
  <si>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</si>
  <si>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</si>
  <si>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</si>
  <si>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</si>
  <si>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</si>
  <si>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</si>
  <si>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</si>
  <si>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</si>
  <si>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</si>
  <si>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</si>
  <si>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</si>
  <si>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</si>
  <si>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</si>
  <si>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</si>
  <si>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</si>
  <si>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</si>
  <si>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</si>
  <si>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</si>
  <si>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</si>
  <si>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</si>
  <si>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</si>
  <si>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</si>
  <si>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</si>
  <si>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</si>
  <si>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</si>
  <si>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</si>
  <si>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</si>
  <si>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</si>
  <si>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</si>
  <si>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</si>
  <si>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</si>
  <si>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</si>
  <si>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</si>
  <si>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</si>
  <si>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</si>
  <si>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</si>
  <si>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</si>
  <si>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</si>
  <si>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</si>
  <si>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</si>
  <si>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</si>
  <si>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</si>
  <si>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</si>
  <si>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</si>
  <si>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</si>
  <si>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</si>
  <si>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</si>
  <si>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</si>
  <si>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</si>
  <si>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</si>
  <si>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</si>
  <si>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</si>
  <si>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</si>
  <si>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</si>
  <si>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</si>
  <si>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</si>
  <si>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</si>
  <si>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</si>
  <si>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</si>
  <si>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</si>
  <si>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</si>
  <si>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</si>
  <si>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</si>
  <si>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</si>
  <si>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</si>
  <si>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</si>
  <si>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</si>
  <si>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</si>
  <si>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</si>
  <si>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</si>
  <si>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</si>
  <si>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</si>
  <si>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</si>
  <si>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</si>
  <si>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</si>
  <si>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</si>
  <si>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</si>
  <si>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</si>
  <si>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</si>
  <si>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</si>
  <si>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</si>
  <si>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</si>
  <si>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</si>
  <si>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</si>
  <si>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</si>
  <si>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</si>
  <si>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</si>
  <si>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</si>
  <si>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</si>
  <si>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</si>
  <si>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</si>
  <si>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</si>
  <si>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</si>
  <si>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</si>
  <si>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</si>
  <si>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</si>
  <si>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</si>
  <si>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</si>
  <si>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</si>
  <si>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</si>
  <si>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</si>
  <si>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</si>
  <si>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</si>
  <si>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</si>
  <si>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</si>
  <si>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</si>
  <si>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</si>
  <si>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</si>
  <si>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</si>
  <si>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</si>
  <si>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</si>
  <si>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</si>
  <si>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</si>
  <si>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</si>
  <si>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</si>
  <si>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</si>
  <si>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</si>
  <si>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</si>
  <si>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</si>
  <si>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</si>
  <si>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</si>
  <si>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</si>
  <si>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</si>
  <si>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</si>
  <si>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</si>
  <si>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</si>
  <si>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</si>
  <si>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</si>
  <si>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</si>
  <si>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</si>
  <si>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</si>
  <si>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</si>
  <si>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</si>
  <si>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</si>
  <si>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</si>
  <si>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</si>
  <si>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</si>
  <si>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</si>
  <si>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</si>
  <si>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</si>
  <si>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</si>
  <si>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</si>
  <si>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</si>
  <si>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</si>
  <si>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</si>
  <si>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</si>
  <si>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</si>
  <si>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</si>
  <si>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</si>
  <si>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</si>
  <si>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</si>
  <si>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</si>
  <si>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</si>
  <si>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</si>
  <si>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</si>
  <si>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</si>
  <si>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</si>
  <si>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</si>
  <si>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</si>
  <si>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</si>
  <si>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</si>
  <si>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</si>
  <si>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</si>
  <si>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</si>
  <si>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</si>
  <si>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</si>
  <si>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</si>
  <si>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</si>
  <si>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</si>
  <si>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</si>
  <si>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</si>
  <si>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</si>
  <si>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</si>
  <si>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</si>
  <si>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</si>
  <si>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</si>
  <si>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</si>
  <si>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</si>
  <si>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</si>
  <si>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</si>
  <si>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</si>
  <si>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</si>
  <si>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</si>
  <si>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</si>
  <si>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</si>
  <si>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</si>
  <si>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</si>
  <si>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</si>
  <si>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</si>
  <si>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</si>
  <si>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</si>
  <si>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</si>
  <si>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</si>
  <si>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</si>
  <si>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</si>
  <si>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</si>
  <si>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</si>
  <si>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</si>
  <si>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</si>
  <si>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</si>
  <si>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</si>
  <si>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</si>
  <si>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</si>
  <si>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</si>
  <si>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</si>
  <si>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</si>
  <si>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</si>
  <si>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</si>
  <si>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</si>
  <si>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</si>
  <si>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</si>
  <si>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</si>
  <si>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</si>
  <si>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</si>
  <si>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</si>
  <si>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</si>
  <si>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</si>
  <si>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</si>
  <si>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</si>
  <si>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</si>
  <si>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</si>
  <si>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</si>
  <si>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</si>
  <si>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</si>
  <si>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</si>
  <si>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</si>
  <si>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</si>
  <si>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</si>
  <si>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</si>
  <si>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</si>
  <si>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</si>
  <si>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</si>
  <si>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</si>
  <si>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</si>
  <si>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</si>
  <si>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</si>
  <si>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</si>
  <si>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</si>
  <si>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</si>
  <si>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</si>
  <si>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</si>
  <si>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</si>
  <si>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</si>
  <si>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</si>
  <si>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</si>
  <si>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</si>
  <si>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</si>
  <si>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</si>
  <si>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</si>
  <si>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</si>
  <si>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</si>
  <si>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</si>
  <si>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</si>
  <si>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</si>
  <si>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</si>
  <si>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</si>
  <si>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</si>
  <si>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</si>
  <si>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</si>
  <si>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</si>
  <si>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</si>
  <si>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</si>
  <si>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</si>
  <si>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</si>
  <si>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</si>
  <si>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</si>
  <si>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</si>
  <si>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</si>
  <si>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</si>
  <si>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</si>
  <si>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</si>
  <si>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</si>
  <si>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</si>
  <si>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</si>
  <si>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</si>
  <si>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</si>
  <si>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</si>
  <si>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</si>
  <si>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</si>
  <si>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</si>
  <si>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</si>
  <si>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</si>
  <si>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</si>
  <si>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</si>
  <si>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</si>
  <si>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</si>
  <si>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</si>
  <si>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</si>
  <si>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</si>
  <si>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</si>
  <si>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</si>
  <si>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</si>
  <si>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</si>
  <si>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</si>
  <si>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</si>
  <si>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</si>
  <si>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</si>
  <si>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</si>
  <si>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</si>
  <si>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</si>
  <si>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</si>
  <si>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</si>
  <si>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</si>
  <si>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</si>
  <si>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</si>
  <si>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</si>
  <si>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</si>
  <si>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</si>
  <si>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</si>
  <si>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</si>
  <si>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</si>
  <si>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</si>
  <si>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</si>
  <si>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</si>
  <si>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</si>
  <si>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</si>
  <si>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</si>
  <si>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</si>
  <si>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</si>
  <si>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</si>
  <si>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</si>
  <si>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</si>
  <si>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</si>
  <si>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</si>
  <si>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</si>
  <si>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</si>
  <si>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</si>
  <si>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</si>
  <si>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</si>
  <si>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</si>
  <si>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</si>
  <si>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</si>
  <si>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</si>
  <si>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</si>
  <si>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</si>
  <si>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</si>
  <si>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</si>
  <si>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</si>
  <si>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</si>
  <si>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</si>
  <si>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</si>
  <si>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</si>
  <si>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</si>
  <si>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</si>
  <si>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</si>
  <si>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</si>
  <si>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</si>
  <si>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</si>
  <si>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</si>
  <si>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</si>
  <si>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</si>
  <si>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</si>
  <si>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</si>
  <si>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</si>
  <si>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</si>
  <si>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</si>
  <si>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</si>
  <si>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</si>
  <si>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</si>
  <si>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</si>
  <si>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</si>
  <si>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</si>
  <si>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</si>
  <si>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</si>
  <si>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</si>
  <si>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</si>
  <si>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</si>
  <si>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</si>
  <si>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</si>
  <si>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</si>
  <si>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</si>
  <si>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</si>
  <si>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</si>
  <si>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</si>
  <si>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</si>
  <si>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</si>
  <si>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</si>
  <si>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</si>
  <si>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</si>
  <si>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</si>
  <si>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</si>
  <si>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</si>
  <si>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</si>
  <si>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</si>
  <si>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</si>
  <si>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</si>
  <si>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</si>
  <si>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</si>
  <si>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</si>
  <si>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</si>
  <si>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</si>
  <si>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</si>
  <si>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</si>
  <si>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</si>
  <si>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</si>
  <si>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</si>
  <si>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</si>
  <si>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</si>
  <si>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</si>
  <si>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</si>
  <si>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</si>
  <si>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</si>
  <si>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</si>
  <si>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</si>
  <si>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</si>
  <si>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</si>
  <si>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</si>
  <si>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</si>
  <si>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</si>
  <si>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</si>
  <si>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</si>
  <si>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</si>
  <si>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</si>
  <si>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</si>
  <si>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</si>
  <si>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</si>
  <si>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</si>
  <si>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</si>
  <si>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</si>
  <si>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</si>
  <si>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</si>
  <si>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</si>
  <si>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</si>
  <si>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</si>
  <si>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</si>
  <si>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</si>
  <si>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</si>
  <si>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</si>
  <si>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</si>
  <si>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</si>
  <si>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</si>
  <si>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</si>
  <si>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</si>
  <si>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</si>
  <si>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</si>
  <si>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</si>
  <si>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</si>
  <si>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</si>
  <si>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</si>
  <si>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</si>
  <si>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</si>
  <si>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</si>
  <si>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</si>
  <si>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</si>
  <si>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</si>
  <si>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</si>
  <si>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</si>
  <si>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</si>
  <si>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</si>
  <si>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</si>
  <si>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</si>
  <si>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</si>
  <si>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</si>
  <si>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</si>
  <si>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</si>
  <si>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</si>
  <si>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</si>
  <si>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</si>
  <si>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</si>
  <si>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</si>
  <si>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</si>
  <si>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</si>
  <si>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</si>
  <si>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</si>
  <si>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</si>
  <si>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</si>
  <si>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</si>
  <si>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</si>
  <si>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</si>
  <si>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</si>
  <si>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</si>
  <si>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</si>
  <si>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</si>
  <si>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</si>
  <si>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</si>
  <si>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</si>
  <si>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</si>
  <si>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</si>
  <si>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</si>
  <si>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</si>
  <si>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</si>
  <si>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</si>
  <si>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</si>
  <si>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</si>
  <si>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</si>
  <si>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</si>
  <si>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</si>
  <si>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</si>
  <si>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</si>
  <si>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</si>
  <si>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</si>
  <si>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</si>
  <si>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</si>
  <si>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</si>
  <si>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</si>
  <si>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</si>
  <si>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</si>
  <si>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</si>
  <si>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</si>
  <si>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</si>
  <si>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</si>
  <si>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</si>
  <si>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</si>
  <si>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</si>
  <si>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</si>
  <si>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</si>
  <si>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</si>
  <si>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</si>
  <si>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</si>
  <si>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</si>
  <si>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</si>
  <si>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</si>
  <si>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</si>
  <si>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</si>
  <si>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</si>
  <si>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</si>
  <si>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</si>
  <si>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</si>
  <si>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</si>
  <si>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</si>
  <si>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</si>
  <si>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</si>
  <si>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</si>
  <si>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</si>
  <si>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</si>
  <si>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</si>
  <si>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</si>
  <si>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</si>
  <si>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</si>
  <si>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</si>
  <si>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</si>
  <si>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</si>
  <si>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</si>
  <si>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</si>
  <si>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</si>
  <si>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</si>
  <si>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</si>
  <si>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</si>
  <si>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</si>
  <si>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</si>
  <si>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</si>
  <si>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</si>
  <si>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</si>
  <si>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</si>
  <si>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</si>
  <si>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</si>
  <si>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</si>
  <si>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</si>
  <si>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</si>
  <si>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</si>
  <si>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</si>
  <si>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</si>
  <si>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</si>
  <si>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</si>
  <si>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</si>
  <si>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</si>
  <si>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</si>
  <si>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</si>
  <si>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</si>
  <si>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</si>
  <si>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</si>
  <si>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</si>
  <si>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</si>
  <si>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</si>
  <si>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</si>
  <si>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</si>
  <si>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</si>
  <si>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</si>
  <si>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</si>
  <si>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</si>
  <si>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</si>
  <si>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</si>
  <si>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</si>
  <si>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</si>
  <si>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</si>
  <si>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</si>
  <si>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</si>
  <si>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</si>
  <si>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</si>
  <si>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</si>
  <si>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</si>
  <si>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</si>
  <si>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</si>
  <si>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</si>
  <si>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</si>
  <si>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</si>
  <si>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</si>
  <si>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</si>
  <si>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</si>
  <si>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</si>
  <si>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</si>
  <si>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</si>
  <si>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</si>
  <si>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</si>
  <si>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</si>
  <si>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</si>
  <si>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</si>
  <si>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</si>
  <si>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</si>
  <si>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</si>
  <si>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</si>
  <si>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</si>
  <si>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</si>
  <si>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</si>
  <si>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</si>
  <si>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</si>
  <si>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</si>
  <si>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</si>
  <si>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</si>
  <si>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</si>
  <si>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</si>
  <si>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</si>
  <si>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</si>
  <si>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</si>
  <si>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</si>
  <si>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</si>
  <si>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</si>
  <si>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</si>
  <si>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</si>
  <si>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</si>
  <si>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</si>
  <si>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</si>
  <si>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</si>
  <si>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</si>
  <si>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</si>
  <si>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</si>
  <si>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</si>
  <si>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</si>
  <si>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</si>
  <si>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</si>
  <si>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</si>
  <si>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</si>
  <si>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</si>
  <si>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</si>
  <si>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</si>
  <si>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</si>
  <si>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</si>
  <si>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</si>
  <si>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</si>
  <si>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</si>
  <si>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</si>
  <si>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</si>
  <si>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</si>
  <si>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</si>
  <si>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</si>
  <si>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</si>
  <si>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</si>
  <si>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</si>
  <si>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</si>
  <si>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</si>
  <si>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</si>
  <si>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</si>
  <si>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</si>
  <si>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</si>
  <si>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</si>
  <si>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</si>
  <si>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</si>
  <si>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</si>
  <si>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</si>
  <si>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</si>
  <si>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</si>
  <si>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</si>
  <si>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</si>
  <si>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</si>
  <si>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</si>
  <si>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</si>
  <si>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</si>
  <si>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</si>
  <si>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</si>
  <si>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</si>
  <si>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</si>
  <si>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</si>
  <si>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</si>
  <si>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</si>
  <si>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</si>
  <si>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</si>
  <si>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</si>
  <si>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</si>
  <si>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</si>
  <si>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</si>
  <si>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</si>
  <si>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</si>
  <si>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</si>
  <si>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</si>
  <si>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</si>
  <si>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</si>
  <si>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</si>
  <si>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</si>
  <si>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</si>
  <si>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</si>
  <si>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</si>
  <si>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</si>
  <si>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</si>
  <si>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</si>
  <si>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</si>
  <si>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</si>
  <si>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</si>
  <si>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</si>
  <si>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</si>
  <si>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</si>
  <si>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</si>
  <si>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</si>
  <si>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</si>
  <si>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</si>
  <si>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</si>
  <si>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</si>
  <si>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</si>
  <si>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</si>
  <si>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</si>
  <si>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</si>
  <si>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</si>
  <si>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</si>
  <si>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</si>
  <si>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</si>
  <si>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</si>
  <si>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</si>
  <si>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</si>
  <si>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</si>
  <si>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</si>
  <si>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</si>
  <si>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</si>
  <si>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</si>
  <si>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</si>
  <si>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</si>
  <si>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</si>
  <si>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</si>
  <si>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</si>
  <si>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</si>
  <si>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</si>
  <si>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</si>
  <si>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</si>
  <si>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</si>
  <si>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</si>
  <si>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</si>
  <si>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</si>
  <si>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</si>
  <si>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</si>
  <si>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</si>
  <si>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</si>
  <si>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</si>
  <si>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</si>
  <si>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</si>
  <si>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</si>
  <si>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</si>
  <si>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</si>
  <si>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</si>
  <si>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</si>
  <si>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</si>
  <si>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</si>
  <si>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</si>
  <si>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</si>
  <si>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</si>
  <si>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</si>
  <si>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</si>
  <si>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</si>
  <si>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</si>
  <si>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</si>
  <si>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</si>
  <si>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</si>
  <si>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</si>
  <si>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</si>
  <si>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</si>
  <si>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</si>
  <si>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</si>
  <si>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</si>
  <si>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</si>
  <si>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</si>
  <si>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</si>
  <si>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</si>
  <si>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</si>
  <si>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</si>
  <si>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</si>
  <si>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</si>
  <si>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</si>
  <si>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</si>
  <si>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</si>
  <si>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</si>
  <si>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</si>
  <si>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</si>
  <si>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</si>
  <si>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</si>
  <si>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</si>
  <si>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</si>
  <si>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</si>
  <si>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</si>
  <si>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</si>
  <si>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</si>
  <si>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</si>
  <si>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</si>
  <si>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</si>
  <si>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</si>
  <si>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</si>
  <si>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</si>
  <si>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</si>
  <si>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</si>
  <si>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</si>
  <si>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</si>
  <si>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</si>
  <si>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</si>
  <si>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</si>
  <si>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</si>
  <si>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</si>
  <si>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</si>
  <si>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</si>
  <si>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</si>
  <si>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</si>
  <si>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</si>
  <si>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</si>
  <si>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</si>
  <si>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</si>
  <si>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</si>
  <si>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</si>
  <si>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</si>
  <si>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</si>
  <si>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</si>
  <si>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</si>
  <si>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</si>
  <si>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</si>
  <si>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</si>
  <si>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</si>
  <si>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</si>
  <si>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</si>
  <si>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</si>
  <si>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</si>
  <si>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</si>
  <si>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</si>
  <si>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</si>
  <si>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</si>
  <si>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</si>
  <si>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</si>
  <si>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</si>
  <si>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</si>
  <si>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</si>
  <si>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</si>
  <si>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</si>
  <si>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</si>
  <si>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</si>
  <si>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</si>
  <si>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</si>
  <si>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</si>
  <si>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</si>
  <si>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</si>
  <si>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</si>
  <si>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</si>
  <si>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</si>
  <si>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</si>
  <si>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</si>
  <si>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</si>
  <si>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</si>
  <si>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</si>
  <si>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</si>
  <si>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</si>
  <si>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</si>
  <si>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</si>
  <si>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</si>
  <si>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</si>
  <si>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</si>
  <si>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</si>
  <si>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</si>
  <si>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</si>
  <si>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</si>
  <si>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</si>
  <si>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</si>
  <si>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</si>
  <si>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</si>
  <si>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</si>
  <si>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</si>
  <si>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</si>
  <si>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</si>
  <si>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</si>
  <si>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</si>
  <si>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</si>
  <si>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</si>
  <si>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</si>
  <si>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</si>
  <si>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</si>
  <si>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</si>
  <si>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</si>
  <si>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</si>
  <si>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</si>
  <si>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</si>
  <si>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</si>
  <si>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</si>
  <si>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</si>
  <si>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</si>
  <si>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</si>
  <si>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</si>
  <si>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</si>
  <si>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</si>
  <si>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</si>
  <si>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</si>
  <si>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</si>
  <si>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</si>
  <si>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</si>
  <si>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</si>
  <si>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</si>
  <si>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</si>
  <si>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</si>
  <si>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</si>
  <si>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</si>
  <si>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</si>
  <si>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</si>
  <si>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</si>
  <si>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</si>
  <si>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</si>
  <si>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</si>
  <si>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</si>
  <si>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</si>
  <si>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</si>
  <si>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</si>
  <si>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</si>
  <si>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</si>
  <si>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</si>
  <si>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</si>
  <si>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</si>
  <si>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</si>
  <si>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</si>
  <si>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</si>
  <si>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</si>
  <si>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</si>
  <si>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</si>
  <si>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</si>
  <si>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</si>
  <si>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</si>
  <si>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</si>
  <si>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</si>
  <si>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</si>
  <si>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</si>
  <si>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</si>
  <si>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</si>
  <si>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</si>
  <si>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</si>
  <si>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</si>
  <si>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</si>
  <si>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</si>
  <si>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</si>
  <si>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</si>
  <si>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</si>
  <si>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</si>
  <si>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</si>
  <si>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</si>
  <si>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</si>
  <si>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</si>
  <si>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</si>
  <si>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</si>
  <si>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</si>
  <si>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</si>
  <si>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</si>
  <si>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</si>
  <si>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</si>
  <si>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</si>
  <si>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</si>
  <si>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</si>
  <si>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</si>
  <si>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</si>
  <si>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</si>
  <si>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</si>
  <si>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</si>
  <si>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</si>
  <si>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</si>
  <si>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</si>
  <si>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</si>
  <si>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</si>
  <si>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</si>
  <si>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</si>
  <si>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</si>
  <si>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</si>
  <si>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</si>
  <si>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</si>
  <si>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</si>
  <si>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</si>
  <si>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</si>
  <si>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</si>
  <si>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</si>
  <si>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</si>
  <si>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</si>
  <si>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</si>
  <si>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</si>
  <si>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</si>
  <si>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</si>
  <si>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</si>
  <si>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</si>
  <si>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</si>
  <si>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</si>
  <si>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</si>
  <si>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</si>
  <si>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</si>
  <si>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</si>
  <si>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</si>
  <si>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</si>
  <si>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</si>
  <si>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</si>
  <si>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</si>
  <si>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</si>
  <si>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</si>
  <si>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</si>
  <si>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</si>
  <si>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</si>
  <si>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</si>
  <si>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</si>
  <si>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</si>
  <si>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</si>
  <si>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</si>
  <si>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</si>
  <si>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</si>
  <si>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</si>
  <si>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</si>
  <si>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</si>
  <si>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</si>
  <si>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</si>
  <si>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</si>
  <si>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</si>
  <si>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</si>
  <si>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</si>
  <si>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</si>
  <si>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</si>
  <si>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</si>
  <si>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</si>
  <si>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</si>
  <si>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</si>
  <si>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</si>
  <si>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</si>
  <si>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</si>
  <si>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</si>
  <si>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</si>
  <si>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</si>
  <si>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</si>
  <si>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</si>
  <si>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</si>
  <si>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</si>
  <si>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</si>
  <si>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</si>
  <si>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</si>
  <si>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</si>
  <si>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</si>
  <si>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</si>
  <si>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</si>
  <si>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</si>
  <si>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</si>
  <si>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</si>
  <si>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</si>
  <si>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</si>
  <si>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</si>
  <si>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</si>
  <si>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</si>
  <si>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</si>
  <si>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</si>
  <si>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</si>
  <si>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</si>
  <si>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</si>
  <si>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</si>
  <si>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</si>
  <si>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</si>
  <si>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</si>
  <si>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</si>
  <si>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</si>
  <si>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</si>
  <si>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</si>
  <si>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</si>
  <si>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</si>
  <si>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</si>
  <si>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</si>
  <si>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</si>
  <si>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</si>
  <si>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</si>
  <si>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</si>
  <si>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</si>
  <si>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</si>
  <si>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</si>
  <si>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</si>
  <si>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</si>
  <si>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</si>
  <si>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</si>
  <si>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</si>
  <si>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</si>
  <si>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</si>
  <si>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</si>
  <si>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</si>
  <si>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</si>
  <si>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</si>
  <si>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</si>
  <si>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</si>
  <si>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</si>
  <si>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</si>
  <si>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</si>
  <si>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</si>
  <si>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</si>
  <si>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</si>
  <si>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</si>
  <si>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</si>
  <si>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</si>
  <si>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</si>
  <si>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</si>
  <si>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</si>
  <si>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</si>
  <si>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</si>
  <si>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</si>
  <si>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</si>
  <si>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</si>
  <si>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</si>
  <si>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</si>
  <si>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</si>
  <si>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</si>
  <si>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</si>
  <si>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</si>
  <si>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</si>
  <si>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</si>
  <si>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</si>
  <si>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</si>
  <si>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</si>
  <si>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</si>
  <si>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</si>
  <si>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</si>
  <si>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</si>
  <si>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</si>
  <si>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</si>
  <si>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</si>
  <si>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</si>
  <si>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</si>
  <si>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</si>
  <si>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</si>
  <si>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</si>
  <si>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</si>
  <si>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</si>
  <si>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</si>
  <si>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</si>
  <si>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</si>
  <si>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</si>
  <si>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</si>
  <si>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</si>
  <si>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</si>
  <si>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</si>
  <si>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</si>
  <si>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</si>
  <si>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</si>
  <si>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</si>
  <si>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</si>
  <si>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</si>
  <si>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</si>
  <si>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</si>
  <si>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</si>
  <si>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</si>
  <si>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</si>
  <si>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</si>
  <si>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</si>
  <si>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</si>
  <si>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</si>
  <si>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</si>
  <si>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</si>
  <si>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</si>
  <si>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</si>
  <si>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</si>
  <si>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</si>
  <si>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</si>
  <si>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</si>
  <si>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</si>
  <si>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</si>
  <si>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</si>
  <si>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</si>
  <si>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</si>
  <si>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</si>
  <si>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</si>
  <si>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</si>
  <si>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</si>
  <si>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</si>
  <si>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</si>
  <si>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</si>
  <si>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</si>
  <si>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</si>
  <si>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</si>
  <si>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</si>
  <si>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</si>
  <si>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</si>
  <si>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</si>
  <si>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</si>
  <si>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</si>
  <si>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</si>
  <si>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</si>
  <si>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</si>
  <si>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</si>
  <si>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</si>
  <si>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</si>
  <si>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</si>
  <si>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</si>
  <si>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</si>
  <si>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</si>
  <si>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</si>
  <si>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</si>
  <si>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</si>
  <si>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</si>
  <si>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</si>
  <si>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</si>
  <si>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</si>
  <si>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</si>
  <si>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</si>
  <si>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</si>
  <si>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</si>
  <si>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</si>
  <si>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</si>
  <si>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</si>
  <si>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</si>
  <si>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</si>
  <si>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</si>
  <si>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</si>
  <si>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</si>
  <si>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</si>
  <si>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</si>
  <si>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</si>
  <si>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</si>
  <si>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</si>
  <si>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</si>
  <si>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</si>
  <si>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</si>
  <si>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</si>
  <si>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</si>
  <si>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</si>
  <si>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</si>
  <si>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</si>
  <si>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</si>
  <si>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</si>
  <si>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</si>
  <si>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</si>
  <si>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</si>
  <si>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</si>
  <si>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</si>
  <si>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</si>
  <si>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</si>
  <si>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</si>
  <si>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</si>
  <si>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</si>
  <si>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</si>
  <si>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</si>
  <si>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</si>
  <si>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</si>
  <si>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</si>
  <si>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</si>
  <si>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</si>
  <si>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</si>
  <si>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</si>
  <si>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</si>
  <si>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</si>
  <si>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</si>
  <si>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</si>
  <si>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</si>
  <si>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</si>
  <si>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</si>
  <si>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</si>
  <si>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</si>
  <si>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</si>
  <si>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</si>
  <si>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</si>
  <si>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</si>
  <si>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</si>
  <si>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</si>
  <si>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</si>
  <si>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</si>
  <si>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</si>
  <si>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</si>
  <si>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</si>
  <si>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</si>
  <si>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</si>
  <si>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</si>
  <si>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</si>
  <si>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</si>
  <si>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</si>
  <si>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</si>
  <si>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</si>
  <si>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</si>
  <si>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</si>
  <si>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</si>
  <si>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</si>
  <si>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</si>
  <si>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</si>
  <si>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</si>
  <si>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</si>
  <si>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</si>
  <si>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</si>
  <si>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</si>
  <si>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</si>
  <si>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</si>
  <si>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</si>
  <si>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</si>
  <si>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</si>
  <si>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</si>
  <si>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</si>
  <si>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</si>
  <si>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</si>
  <si>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</si>
  <si>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</si>
  <si>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</si>
  <si>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</si>
  <si>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</si>
  <si>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</si>
  <si>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</si>
  <si>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</si>
  <si>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</si>
  <si>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</si>
  <si>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</si>
  <si>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</si>
  <si>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</si>
  <si>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</si>
  <si>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</si>
  <si>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</si>
  <si>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</si>
  <si>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</si>
  <si>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</si>
  <si>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</si>
  <si>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</si>
  <si>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</si>
  <si>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</si>
  <si>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</si>
  <si>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</si>
  <si>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</si>
  <si>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</si>
  <si>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</si>
  <si>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</si>
  <si>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</si>
  <si>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</si>
  <si>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</si>
  <si>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</si>
  <si>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</si>
  <si>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</si>
  <si>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</si>
  <si>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</si>
  <si>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</si>
  <si>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</si>
  <si>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</si>
  <si>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</si>
  <si>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</si>
  <si>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</si>
  <si>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</si>
  <si>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</si>
  <si>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</si>
  <si>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</si>
  <si>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</si>
  <si>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</si>
  <si>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</si>
  <si>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</si>
  <si>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</si>
  <si>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</si>
  <si>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</si>
  <si>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</si>
  <si>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</si>
  <si>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</si>
  <si>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</si>
  <si>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</si>
  <si>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</si>
  <si>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</si>
  <si>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</si>
  <si>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</si>
  <si>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</si>
  <si>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</si>
  <si>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</si>
  <si>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</si>
  <si>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</si>
  <si>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</si>
  <si>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</si>
  <si>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</si>
  <si>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</si>
  <si>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</si>
  <si>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</si>
  <si>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</si>
  <si>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</si>
  <si>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</si>
  <si>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</si>
  <si>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</si>
  <si>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</si>
  <si>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</si>
  <si>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</si>
  <si>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</si>
  <si>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</si>
  <si>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</si>
  <si>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</si>
  <si>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</si>
  <si>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</si>
  <si>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</si>
  <si>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</si>
  <si>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</si>
  <si>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</si>
  <si>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</si>
  <si>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</si>
  <si>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</si>
  <si>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</si>
  <si>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</si>
  <si>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</si>
  <si>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</si>
  <si>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</si>
  <si>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</si>
  <si>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</si>
  <si>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</si>
  <si>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</si>
  <si>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</si>
  <si>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</si>
  <si>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</si>
  <si>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</si>
  <si>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</si>
  <si>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</si>
  <si>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</si>
  <si>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</si>
  <si>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</si>
  <si>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</si>
  <si>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</si>
  <si>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</si>
  <si>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</si>
  <si>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</si>
  <si>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</si>
  <si>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</si>
  <si>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</si>
  <si>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</si>
  <si>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</si>
  <si>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</si>
  <si>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</si>
  <si>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</si>
  <si>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</si>
  <si>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</si>
  <si>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</si>
  <si>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</si>
  <si>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</si>
  <si>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</si>
  <si>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</si>
  <si>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</si>
  <si>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</si>
  <si>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</si>
  <si>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</si>
  <si>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</si>
  <si>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</si>
  <si>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</si>
  <si>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</si>
  <si>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</si>
  <si>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</si>
  <si>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</si>
  <si>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</si>
  <si>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</si>
  <si>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</si>
  <si>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</si>
  <si>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</si>
  <si>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</si>
  <si>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</si>
  <si>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</si>
  <si>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</si>
  <si>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</si>
  <si>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</si>
  <si>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</si>
  <si>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</si>
  <si>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</si>
  <si>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</si>
  <si>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</si>
  <si>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</si>
  <si>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</si>
  <si>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</si>
  <si>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</si>
  <si>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</si>
  <si>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</si>
  <si>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</si>
  <si>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</si>
  <si>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</si>
  <si>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</si>
  <si>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</si>
  <si>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</si>
  <si>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</si>
  <si>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</si>
  <si>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</si>
  <si>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</si>
  <si>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</si>
  <si>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</si>
  <si>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</si>
  <si>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</si>
  <si>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</si>
  <si>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</si>
  <si>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</si>
  <si>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</si>
  <si>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</si>
  <si>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</si>
  <si>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</si>
  <si>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</si>
  <si>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</si>
  <si>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</si>
  <si>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</si>
  <si>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</si>
  <si>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</si>
  <si>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</si>
  <si>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</si>
  <si>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</si>
  <si>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</si>
  <si>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</si>
  <si>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</si>
  <si>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</si>
  <si>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</si>
  <si>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</si>
  <si>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</si>
  <si>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</si>
  <si>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</si>
  <si>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</si>
  <si>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</si>
  <si>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</si>
  <si>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</si>
  <si>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</si>
  <si>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</si>
  <si>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</si>
  <si>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</si>
  <si>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</si>
  <si>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</si>
  <si>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</si>
  <si>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</si>
  <si>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</si>
  <si>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</si>
  <si>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</si>
  <si>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</si>
  <si>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</si>
  <si>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</si>
  <si>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</si>
  <si>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</si>
  <si>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</si>
  <si>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</si>
  <si>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</si>
  <si>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</si>
  <si>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</si>
  <si>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</si>
  <si>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</si>
  <si>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</si>
  <si>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</si>
  <si>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</si>
  <si>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</si>
  <si>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</si>
  <si>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</si>
  <si>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</si>
  <si>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</si>
  <si>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</si>
  <si>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</si>
  <si>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</si>
  <si>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</si>
  <si>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</si>
  <si>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</si>
  <si>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</si>
  <si>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</si>
  <si>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</si>
  <si>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</si>
  <si>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</si>
  <si>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</si>
  <si>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</si>
  <si>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</si>
  <si>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</si>
  <si>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</si>
  <si>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</si>
  <si>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</si>
  <si>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</si>
  <si>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</si>
  <si>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</si>
  <si>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</si>
  <si>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</si>
  <si>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</si>
  <si>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</si>
  <si>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</si>
  <si>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</si>
  <si>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</si>
  <si>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</si>
  <si>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</si>
  <si>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</si>
  <si>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</si>
  <si>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</si>
  <si>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</si>
  <si>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</si>
  <si>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</si>
  <si>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</si>
  <si>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</si>
  <si>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</si>
  <si>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</si>
  <si>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</si>
  <si>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</si>
  <si>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</si>
  <si>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</si>
  <si>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</si>
  <si>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</si>
  <si>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</si>
  <si>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</si>
  <si>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</si>
  <si>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</si>
  <si>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</si>
  <si>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</si>
  <si>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</si>
  <si>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</si>
  <si>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</si>
  <si>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</si>
  <si>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</si>
  <si>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</si>
  <si>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</si>
  <si>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</si>
  <si>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</si>
  <si>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</si>
  <si>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</si>
  <si>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</si>
  <si>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</si>
  <si>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</si>
  <si>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</si>
  <si>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</si>
  <si>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</si>
  <si>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</si>
  <si>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</si>
  <si>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</si>
  <si>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</si>
  <si>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</si>
  <si>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</si>
  <si>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</si>
  <si>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</si>
  <si>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</si>
  <si>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</si>
  <si>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</si>
  <si>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</si>
  <si>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</si>
  <si>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</si>
  <si>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</si>
  <si>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</si>
  <si>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</si>
  <si>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</si>
  <si>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</si>
  <si>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</si>
  <si>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</si>
  <si>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</si>
  <si>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</si>
  <si>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</si>
  <si>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</si>
  <si>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</si>
  <si>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</si>
  <si>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</si>
  <si>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</si>
  <si>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</si>
  <si>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</si>
  <si>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</si>
  <si>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</si>
  <si>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</si>
  <si>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</si>
  <si>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</si>
  <si>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</si>
  <si>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</si>
  <si>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</si>
  <si>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</si>
  <si>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</si>
  <si>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</si>
  <si>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</si>
  <si>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</si>
  <si>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</si>
  <si>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</si>
  <si>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</si>
  <si>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</si>
  <si>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</si>
  <si>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</si>
  <si>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</si>
  <si>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</si>
  <si>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</si>
  <si>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</si>
  <si>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</si>
  <si>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</si>
  <si>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</si>
  <si>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</si>
  <si>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</si>
  <si>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</si>
  <si>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</si>
  <si>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</si>
  <si>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</si>
  <si>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</si>
  <si>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</si>
  <si>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</si>
  <si>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</si>
  <si>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</si>
  <si>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</si>
  <si>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</si>
  <si>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</si>
  <si>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</si>
  <si>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</si>
  <si>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</si>
  <si>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</si>
  <si>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</si>
  <si>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</si>
  <si>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</si>
  <si>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</si>
  <si>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</si>
  <si>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</si>
  <si>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</si>
  <si>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</si>
  <si>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</si>
  <si>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</si>
  <si>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</si>
  <si>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</si>
  <si>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</si>
  <si>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</si>
  <si>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</si>
  <si>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</si>
  <si>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</si>
  <si>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</si>
  <si>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</si>
  <si>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</si>
  <si>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</si>
  <si>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</si>
  <si>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</si>
  <si>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</si>
  <si>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</si>
  <si>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</si>
  <si>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</si>
  <si>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</si>
  <si>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</si>
  <si>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</si>
  <si>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</si>
  <si>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</si>
  <si>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</si>
  <si>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</si>
  <si>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</si>
  <si>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</si>
  <si>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</si>
  <si>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</si>
  <si>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</si>
  <si>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</si>
  <si>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</si>
  <si>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</si>
  <si>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</si>
  <si>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</si>
  <si>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</si>
  <si>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</si>
  <si>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</si>
  <si>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</si>
  <si>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</si>
  <si>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</si>
  <si>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</si>
  <si>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</si>
  <si>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</si>
  <si>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</si>
  <si>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</si>
  <si>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</si>
  <si>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</si>
  <si>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</si>
  <si>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</si>
  <si>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</si>
  <si>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</si>
  <si>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</si>
  <si>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</si>
  <si>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</si>
  <si>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</si>
  <si>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</si>
  <si>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</si>
  <si>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</si>
  <si>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</si>
  <si>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</si>
  <si>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</si>
  <si>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</si>
  <si>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</si>
  <si>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</si>
  <si>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</si>
  <si>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</si>
  <si>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</si>
  <si>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</si>
  <si>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</si>
  <si>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</si>
  <si>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</si>
  <si>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</si>
  <si>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</si>
  <si>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</si>
  <si>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</si>
  <si>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</si>
  <si>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</si>
  <si>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</si>
  <si>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</si>
  <si>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</si>
  <si>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</si>
  <si>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</si>
  <si>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</si>
  <si>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</si>
  <si>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</si>
  <si>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</si>
  <si>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</si>
  <si>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</si>
  <si>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</si>
  <si>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</si>
  <si>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</si>
  <si>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</si>
  <si>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</si>
  <si>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</si>
  <si>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</si>
  <si>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</si>
  <si>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</si>
  <si>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</si>
  <si>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</si>
  <si>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</si>
  <si>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</si>
  <si>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</si>
  <si>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</si>
  <si>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</si>
  <si>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</si>
  <si>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</si>
  <si>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</si>
  <si>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</si>
  <si>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</si>
  <si>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</si>
  <si>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</si>
  <si>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</si>
  <si>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</si>
  <si>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</si>
  <si>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</si>
  <si>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</si>
  <si>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</si>
  <si>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</si>
  <si>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</si>
  <si>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</si>
  <si>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</si>
  <si>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</si>
  <si>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</si>
  <si>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</si>
  <si>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</si>
  <si>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</si>
  <si>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</si>
  <si>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</si>
  <si>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</si>
  <si>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</si>
  <si>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</si>
  <si>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</si>
  <si>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</si>
  <si>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</si>
  <si>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</si>
  <si>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</si>
  <si>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</si>
  <si>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</si>
  <si>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</si>
  <si>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</si>
  <si>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</si>
  <si>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</si>
  <si>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</si>
  <si>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</si>
  <si>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</si>
  <si>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</si>
  <si>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</si>
  <si>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</si>
  <si>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</si>
  <si>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</si>
  <si>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</si>
  <si>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</si>
  <si>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</si>
  <si>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</si>
  <si>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</si>
  <si>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</si>
  <si>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</si>
  <si>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</si>
  <si>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</si>
  <si>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</si>
  <si>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</si>
  <si>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</si>
  <si>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</si>
  <si>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</si>
  <si>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</si>
  <si>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</si>
  <si>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</si>
  <si>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</si>
  <si>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</si>
  <si>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</si>
  <si>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</si>
  <si>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</si>
  <si>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</si>
  <si>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</si>
  <si>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</si>
  <si>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</si>
  <si>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</si>
  <si>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</si>
  <si>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</si>
  <si>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</si>
  <si>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</si>
  <si>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</si>
  <si>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</si>
  <si>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</si>
  <si>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</si>
  <si>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</si>
  <si>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</si>
  <si>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</si>
  <si>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</si>
  <si>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</si>
  <si>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</si>
  <si>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</si>
  <si>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</si>
  <si>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</si>
  <si>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</si>
  <si>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</si>
  <si>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</si>
  <si>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</si>
  <si>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</si>
  <si>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</si>
  <si>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</si>
  <si>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</si>
  <si>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</si>
  <si>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</si>
  <si>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</si>
  <si>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</si>
  <si>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</si>
  <si>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</si>
  <si>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</si>
  <si>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</si>
  <si>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</si>
  <si>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</si>
  <si>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</si>
  <si>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</si>
  <si>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</si>
  <si>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</si>
  <si>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</si>
  <si>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</si>
  <si>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</si>
  <si>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</si>
  <si>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</si>
  <si>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</si>
  <si>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</si>
  <si>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</si>
  <si>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</si>
  <si>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</si>
  <si>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</si>
  <si>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</si>
  <si>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</si>
  <si>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</si>
  <si>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</si>
  <si>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</si>
  <si>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</si>
  <si>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</si>
  <si>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</si>
  <si>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</si>
  <si>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</si>
  <si>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</si>
  <si>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</si>
  <si>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</si>
  <si>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</si>
  <si>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</si>
  <si>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</si>
  <si>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</si>
  <si>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</si>
  <si>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</si>
  <si>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</si>
  <si>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</si>
  <si>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</si>
  <si>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</si>
  <si>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</si>
  <si>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</si>
  <si>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</si>
  <si>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</si>
  <si>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</si>
  <si>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</si>
  <si>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</si>
  <si>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</si>
  <si>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</si>
  <si>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</si>
  <si>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</si>
  <si>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</si>
  <si>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</si>
  <si>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</si>
  <si>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</si>
  <si>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</si>
  <si>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</si>
  <si>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</si>
  <si>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</si>
  <si>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</si>
  <si>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</si>
  <si>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</si>
  <si>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</si>
  <si>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</si>
  <si>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</si>
  <si>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</si>
  <si>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</si>
  <si>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</si>
  <si>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</si>
  <si>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</si>
  <si>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</si>
  <si>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</si>
  <si>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</si>
  <si>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</si>
  <si>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</si>
  <si>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</si>
  <si>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</si>
  <si>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</si>
  <si>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</si>
  <si>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</si>
  <si>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</si>
  <si>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</si>
  <si>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</si>
  <si>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</si>
  <si>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INCIAL EN EL MARCO DE LA ATENCIÓN INTEGRAL EN DESARROLLO INFANTIL EN MEDIO FAMILIAR - DIMF - DE CONFORMIDAD CON EL MANUAL OPERATIVO DE LA MODALIDAD FAMILIAR , EL LINEAMIENTO TÉCNICO PARA LA ATENCIÓN A LA PRIMERA INFANCIA Y LAS DIRECTRICES ESTABLECIDAS POR EL ICBF , EN ARMONIA CON LA POLITICA DE ESTADO PARA EL DESARROLLO INTEGRAL DE LA PRIMERA INFANCIA DE CERO A SIEMPRE. </t>
  </si>
  <si>
    <t>68-206-2020</t>
  </si>
  <si>
    <t>68-214-2020</t>
  </si>
  <si>
    <t>21/02/2020</t>
  </si>
  <si>
    <t>31/12/2020</t>
  </si>
  <si>
    <t>68-182-2020</t>
  </si>
  <si>
    <t>19/02/2020</t>
  </si>
  <si>
    <t>68-218-2020</t>
  </si>
  <si>
    <t>28/02/2020</t>
  </si>
  <si>
    <t>PRESTAR LOS SERVICIOS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</si>
  <si>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</si>
  <si>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 xml:space="preserve">ICBF </t>
  </si>
  <si>
    <t>68-1030-18-97-87</t>
  </si>
  <si>
    <t xml:space="preserve">BRINDAR ATENCIÓN INTEGRAL A NIÑOS MENORES DE SEIS AÑOS EN 90 CUPOS </t>
  </si>
  <si>
    <t>68 - 26 - 2016 - 300</t>
  </si>
  <si>
    <t>PRESTAR EL SERVICIO DE ATENCIÓN , EDUCACIÓN INICIAL Y CUIDADO A NIÑOS Y NIÑAS MENORES DE 5 AÑOS , O HASTA SU INGRESO AL GRADO DE TRANSICIÓN , Y A MUJERES DE GESTANTES Y MADRES EN PERIODO DE LACTANCIA CON EL FIN DE PROMOVER EL DESARROLLO INTEGRAL DE LA PRIMERA INFANCIA CON CALIDAD , DE CONFORMIDAD CON LOS LINEAMIENTOS , MANUAL OPERATIVO, LAS DIRECTRICES , PARAMETROS Y ESTANDARES ESTABLECIDOS POR EL ICBF , EN EL MARCO DE LA ESTRATEGIA DE ATENCIÓN INTEGRAL DE CERO A SIEMPRE.</t>
  </si>
  <si>
    <t>764 - 2016</t>
  </si>
  <si>
    <t xml:space="preserve">PRESTAR EL SERVICIO DE ATENCIÓN A NIÑOS Y NIÑAS MENORES DE CINCO AÑOS O HASTA SU INGRESO AL GRADO TRANSICIÓN , CON EL FIN DE PROMOVER EL DESARROLLO INTEGRAL DE LA PRIMERA INFANCIA CON CALIDAD , DE CONFORMIDAD CON EL LINEAMIENTO , EL MANUAL OPERATIVO Y LAS DIRECTRICES ESTABLECIDAS POR EL ICNF, EN EL MARCO DE LA POLITICA DE ESTADO PARA EL DESARROLLO INTEGRAL DE LA PRIMERA INFANCIA DE CERO A SIEMPRE , EN EL SERVICIO DESARROLLO INFANTIL EN MEDIO FAMILIAR. </t>
  </si>
  <si>
    <t>654 - 2017</t>
  </si>
  <si>
    <t xml:space="preserve">68 - 365 - 2018 </t>
  </si>
  <si>
    <t xml:space="preserve">PRESTAR EL SERVICIO DE EDUCACIÓN INCIIAL EN EL MARCO DE LA ATENCIÓN INTEGRAL A MUJERES GESTANTES, NIÑAS Y NIÑOS MENORES DE 5 AÑOS, O HASTA SU INGRESO AL GRADO DE  TRANSICIÓN , DE CONFORMIDAD CON LOS MANUALES OPERATIVOS DE LAS MODALIDADES Y LAS DIRECTRICES ESTABLECIDAS POR EL ICBF , EN ARMONIA CON LA POLITICA DE ESTADO PARA EL DESARROLLO INTEGRAL DE LA PRIMERA INFANCIA DE CERO A SIEMPRE EN EL SERVICIO DESARROLLO INFANTIL EN MEDIO FAMILIAR. </t>
  </si>
  <si>
    <t xml:space="preserve">68 - 153 - 2019 </t>
  </si>
  <si>
    <t xml:space="preserve">PRESTAR EL SERVICIO DE DESARROLLO INFANTIL EN MEDIO FAMILIAR DIMF - DE CONFORMIDAD CON EL MANUAL OPERATIVO DE LA MODALIDAD INSTITUCIONAL Y LAS DIRECTRICES ESTABLECIDAS POR EL ICBF , EN ARMONIA CON LA POLITICA DE ESTADO PARA EL DESARROLLO INTEGRAL DE LA PRIMERA INFANCIA DE CERO A SIEMPRE. </t>
  </si>
  <si>
    <t>NO</t>
  </si>
  <si>
    <t xml:space="preserve">ANDREA GONZÁLEZ TIRADO </t>
  </si>
  <si>
    <t xml:space="preserve">CALLE 58 # 16 - 39 </t>
  </si>
  <si>
    <t>6413912</t>
  </si>
  <si>
    <t xml:space="preserve">CALLE 58 # 16-39 </t>
  </si>
  <si>
    <t>GERENCIA@CRECERYVIVIR.ORG</t>
  </si>
  <si>
    <t>68- 26-2014-495</t>
  </si>
  <si>
    <t>68-26-2014-495</t>
  </si>
  <si>
    <t>2021-68-20000125.0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</si>
</sst>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9" zoomScaleNormal="85" zoomScaleSheetLayoutView="89"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3" t="s">
        <v>2707</v>
      </c>
      <c r="D15" s="35"/>
      <c r="E15" s="35"/>
      <c r="F15" s="5"/>
      <c r="G15" s="32" t="s">
        <v>1168</v>
      </c>
      <c r="H15" s="102" t="s">
        <v>887</v>
      </c>
      <c r="I15" s="32" t="s">
        <v>2624</v>
      </c>
      <c r="J15" s="107"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8">
        <v>804002245</v>
      </c>
      <c r="C20" s="5"/>
      <c r="D20" s="73"/>
      <c r="E20" s="5"/>
      <c r="F20" s="5"/>
      <c r="G20" s="5"/>
      <c r="H20" s="184"/>
      <c r="I20" s="146" t="s">
        <v>887</v>
      </c>
      <c r="J20" s="147" t="s">
        <v>961</v>
      </c>
      <c r="K20" s="148">
        <v>768630653</v>
      </c>
      <c r="L20" s="149"/>
      <c r="M20" s="149">
        <v>44561</v>
      </c>
      <c r="N20" s="132">
        <f>+(M20-L20)/30</f>
        <v>1485.3666666666666</v>
      </c>
      <c r="O20" s="135"/>
      <c r="U20" s="131"/>
      <c r="V20" s="104">
        <f ca="1">NOW()</f>
        <v>44194.555695601855</v>
      </c>
      <c r="W20" s="104">
        <f ca="1">NOW()</f>
        <v>44194.555695601855</v>
      </c>
    </row>
    <row r="21" spans="1:23" ht="30" customHeight="1" outlineLevel="1" x14ac:dyDescent="0.25">
      <c r="A21" s="9"/>
      <c r="B21" s="71"/>
      <c r="C21" s="5"/>
      <c r="D21" s="5"/>
      <c r="E21" s="5"/>
      <c r="F21" s="5"/>
      <c r="G21" s="5"/>
      <c r="H21" s="70"/>
      <c r="I21" s="146" t="s">
        <v>887</v>
      </c>
      <c r="J21" s="147" t="s">
        <v>957</v>
      </c>
      <c r="K21" s="148"/>
      <c r="L21" s="149"/>
      <c r="M21" s="149">
        <v>44561</v>
      </c>
      <c r="N21" s="132">
        <f t="shared" ref="N21:N35" si="0">+(M21-L21)/30</f>
        <v>1485.3666666666666</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ASOCIACIÓN CRECER Y VIVIR</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2687</v>
      </c>
      <c r="C48" s="111" t="s">
        <v>31</v>
      </c>
      <c r="D48" s="118" t="s">
        <v>2688</v>
      </c>
      <c r="E48" s="142">
        <v>35432</v>
      </c>
      <c r="F48" s="142">
        <v>35795</v>
      </c>
      <c r="G48" s="157">
        <f>IF(AND(E48&lt;&gt;"",F48&lt;&gt;""),((F48-E48)/30),"")</f>
        <v>12.1</v>
      </c>
      <c r="H48" s="119" t="s">
        <v>2689</v>
      </c>
      <c r="I48" s="118" t="s">
        <v>887</v>
      </c>
      <c r="J48" s="118" t="s">
        <v>913</v>
      </c>
      <c r="K48" s="120">
        <v>25485009</v>
      </c>
      <c r="L48" s="113" t="s">
        <v>1148</v>
      </c>
      <c r="M48" s="115">
        <v>1</v>
      </c>
      <c r="N48" s="113" t="s">
        <v>27</v>
      </c>
      <c r="O48" s="113" t="s">
        <v>1148</v>
      </c>
      <c r="P48" s="78"/>
    </row>
    <row r="49" spans="1:16" s="6" customFormat="1" ht="24.75" customHeight="1" x14ac:dyDescent="0.25">
      <c r="A49" s="140">
        <v>2</v>
      </c>
      <c r="B49" s="119" t="s">
        <v>2687</v>
      </c>
      <c r="C49" s="111" t="s">
        <v>31</v>
      </c>
      <c r="D49" s="109" t="s">
        <v>2705</v>
      </c>
      <c r="E49" s="142">
        <v>41999</v>
      </c>
      <c r="F49" s="142">
        <v>42369</v>
      </c>
      <c r="G49" s="157">
        <f t="shared" ref="G49:G50" si="2">IF(AND(E49&lt;&gt;"",F49&lt;&gt;""),((F49-E49)/30),"")</f>
        <v>12.333333333333334</v>
      </c>
      <c r="H49" s="117" t="s">
        <v>2691</v>
      </c>
      <c r="I49" s="112" t="s">
        <v>887</v>
      </c>
      <c r="J49" s="112" t="s">
        <v>961</v>
      </c>
      <c r="K49" s="114">
        <v>1223732666</v>
      </c>
      <c r="L49" s="113" t="s">
        <v>26</v>
      </c>
      <c r="M49" s="115">
        <v>0.35</v>
      </c>
      <c r="N49" s="113" t="s">
        <v>27</v>
      </c>
      <c r="O49" s="113" t="s">
        <v>1148</v>
      </c>
      <c r="P49" s="78"/>
    </row>
    <row r="50" spans="1:16" s="6" customFormat="1" ht="24.75" customHeight="1" x14ac:dyDescent="0.25">
      <c r="A50" s="140">
        <v>3</v>
      </c>
      <c r="B50" s="119" t="s">
        <v>2687</v>
      </c>
      <c r="C50" s="111" t="s">
        <v>31</v>
      </c>
      <c r="D50" s="118" t="s">
        <v>2706</v>
      </c>
      <c r="E50" s="142">
        <v>41999</v>
      </c>
      <c r="F50" s="142">
        <v>42369</v>
      </c>
      <c r="G50" s="157">
        <f t="shared" si="2"/>
        <v>12.333333333333334</v>
      </c>
      <c r="H50" s="117" t="s">
        <v>2691</v>
      </c>
      <c r="I50" s="118" t="s">
        <v>887</v>
      </c>
      <c r="J50" s="118" t="s">
        <v>957</v>
      </c>
      <c r="K50" s="120">
        <v>1223732666</v>
      </c>
      <c r="L50" s="113" t="s">
        <v>26</v>
      </c>
      <c r="M50" s="115">
        <v>0.35</v>
      </c>
      <c r="N50" s="113" t="s">
        <v>27</v>
      </c>
      <c r="O50" s="113" t="s">
        <v>1148</v>
      </c>
      <c r="P50" s="78"/>
    </row>
    <row r="51" spans="1:16" s="6" customFormat="1" ht="24.75" customHeight="1" outlineLevel="1" x14ac:dyDescent="0.25">
      <c r="A51" s="140">
        <v>4</v>
      </c>
      <c r="B51" s="119" t="s">
        <v>2687</v>
      </c>
      <c r="C51" s="111" t="s">
        <v>31</v>
      </c>
      <c r="D51" s="118" t="s">
        <v>2690</v>
      </c>
      <c r="E51" s="142">
        <v>42401</v>
      </c>
      <c r="F51" s="142">
        <v>42674</v>
      </c>
      <c r="G51" s="157">
        <f t="shared" ref="G51:G107" si="3">IF(AND(E51&lt;&gt;"",F51&lt;&gt;""),((F51-E51)/30),"")</f>
        <v>9.1</v>
      </c>
      <c r="H51" s="117" t="s">
        <v>2691</v>
      </c>
      <c r="I51" s="118" t="s">
        <v>887</v>
      </c>
      <c r="J51" s="118" t="s">
        <v>961</v>
      </c>
      <c r="K51" s="120">
        <v>2101021221</v>
      </c>
      <c r="L51" s="113" t="s">
        <v>1148</v>
      </c>
      <c r="M51" s="115">
        <v>1</v>
      </c>
      <c r="N51" s="113" t="s">
        <v>27</v>
      </c>
      <c r="O51" s="113" t="s">
        <v>1148</v>
      </c>
      <c r="P51" s="78"/>
    </row>
    <row r="52" spans="1:16" s="7" customFormat="1" ht="24.75" customHeight="1" outlineLevel="1" x14ac:dyDescent="0.25">
      <c r="A52" s="141">
        <v>5</v>
      </c>
      <c r="B52" s="119" t="s">
        <v>2687</v>
      </c>
      <c r="C52" s="111" t="s">
        <v>31</v>
      </c>
      <c r="D52" s="118" t="s">
        <v>2690</v>
      </c>
      <c r="E52" s="142">
        <v>42401</v>
      </c>
      <c r="F52" s="142">
        <v>42674</v>
      </c>
      <c r="G52" s="157">
        <f t="shared" si="3"/>
        <v>9.1</v>
      </c>
      <c r="H52" s="117" t="s">
        <v>2691</v>
      </c>
      <c r="I52" s="118" t="s">
        <v>887</v>
      </c>
      <c r="J52" s="118" t="s">
        <v>957</v>
      </c>
      <c r="K52" s="120">
        <v>2101021221</v>
      </c>
      <c r="L52" s="113" t="s">
        <v>1148</v>
      </c>
      <c r="M52" s="115">
        <v>1</v>
      </c>
      <c r="N52" s="113" t="s">
        <v>27</v>
      </c>
      <c r="O52" s="113" t="s">
        <v>1148</v>
      </c>
      <c r="P52" s="79"/>
    </row>
    <row r="53" spans="1:16" s="7" customFormat="1" ht="24.75" customHeight="1" outlineLevel="1" x14ac:dyDescent="0.25">
      <c r="A53" s="141">
        <v>6</v>
      </c>
      <c r="B53" s="119" t="s">
        <v>2687</v>
      </c>
      <c r="C53" s="111" t="s">
        <v>31</v>
      </c>
      <c r="D53" s="118" t="s">
        <v>2692</v>
      </c>
      <c r="E53" s="142">
        <v>42718</v>
      </c>
      <c r="F53" s="142">
        <v>43084</v>
      </c>
      <c r="G53" s="157">
        <f t="shared" si="3"/>
        <v>12.2</v>
      </c>
      <c r="H53" s="119" t="s">
        <v>2693</v>
      </c>
      <c r="I53" s="118" t="s">
        <v>887</v>
      </c>
      <c r="J53" s="118" t="s">
        <v>961</v>
      </c>
      <c r="K53" s="116">
        <v>2454940935</v>
      </c>
      <c r="L53" s="113" t="s">
        <v>1148</v>
      </c>
      <c r="M53" s="115">
        <v>1</v>
      </c>
      <c r="N53" s="113" t="s">
        <v>27</v>
      </c>
      <c r="O53" s="113" t="s">
        <v>1148</v>
      </c>
      <c r="P53" s="79"/>
    </row>
    <row r="54" spans="1:16" s="7" customFormat="1" ht="24.75" customHeight="1" outlineLevel="1" x14ac:dyDescent="0.25">
      <c r="A54" s="141">
        <v>7</v>
      </c>
      <c r="B54" s="119" t="s">
        <v>2687</v>
      </c>
      <c r="C54" s="111" t="s">
        <v>31</v>
      </c>
      <c r="D54" s="118" t="s">
        <v>2692</v>
      </c>
      <c r="E54" s="142">
        <v>42718</v>
      </c>
      <c r="F54" s="142">
        <v>43084</v>
      </c>
      <c r="G54" s="157">
        <f t="shared" si="3"/>
        <v>12.2</v>
      </c>
      <c r="H54" s="119" t="s">
        <v>2693</v>
      </c>
      <c r="I54" s="118" t="s">
        <v>887</v>
      </c>
      <c r="J54" s="118" t="s">
        <v>957</v>
      </c>
      <c r="K54" s="116">
        <v>2454940935</v>
      </c>
      <c r="L54" s="113" t="s">
        <v>1148</v>
      </c>
      <c r="M54" s="115">
        <v>1</v>
      </c>
      <c r="N54" s="113" t="s">
        <v>27</v>
      </c>
      <c r="O54" s="113" t="s">
        <v>1148</v>
      </c>
      <c r="P54" s="79"/>
    </row>
    <row r="55" spans="1:16" s="7" customFormat="1" ht="24.75" customHeight="1" outlineLevel="1" x14ac:dyDescent="0.25">
      <c r="A55" s="141">
        <v>8</v>
      </c>
      <c r="B55" s="119" t="s">
        <v>2687</v>
      </c>
      <c r="C55" s="121" t="s">
        <v>31</v>
      </c>
      <c r="D55" s="118" t="s">
        <v>2694</v>
      </c>
      <c r="E55" s="142">
        <v>43073</v>
      </c>
      <c r="F55" s="142">
        <v>43312</v>
      </c>
      <c r="G55" s="157">
        <f t="shared" si="3"/>
        <v>7.9666666666666668</v>
      </c>
      <c r="H55" s="119" t="s">
        <v>2693</v>
      </c>
      <c r="I55" s="118" t="s">
        <v>887</v>
      </c>
      <c r="J55" s="118" t="s">
        <v>961</v>
      </c>
      <c r="K55" s="120">
        <v>1399818315</v>
      </c>
      <c r="L55" s="113" t="s">
        <v>1148</v>
      </c>
      <c r="M55" s="115">
        <v>1</v>
      </c>
      <c r="N55" s="113" t="s">
        <v>27</v>
      </c>
      <c r="O55" s="113" t="s">
        <v>1148</v>
      </c>
      <c r="P55" s="79"/>
    </row>
    <row r="56" spans="1:16" s="7" customFormat="1" ht="24.75" customHeight="1" outlineLevel="1" x14ac:dyDescent="0.25">
      <c r="A56" s="141">
        <v>9</v>
      </c>
      <c r="B56" s="119" t="s">
        <v>2687</v>
      </c>
      <c r="C56" s="121" t="s">
        <v>31</v>
      </c>
      <c r="D56" s="118" t="s">
        <v>2694</v>
      </c>
      <c r="E56" s="142">
        <v>43073</v>
      </c>
      <c r="F56" s="142">
        <v>43312</v>
      </c>
      <c r="G56" s="157">
        <f t="shared" si="3"/>
        <v>7.9666666666666668</v>
      </c>
      <c r="H56" s="119" t="s">
        <v>2693</v>
      </c>
      <c r="I56" s="118" t="s">
        <v>887</v>
      </c>
      <c r="J56" s="118" t="s">
        <v>957</v>
      </c>
      <c r="K56" s="120">
        <v>1399818315</v>
      </c>
      <c r="L56" s="113" t="s">
        <v>1148</v>
      </c>
      <c r="M56" s="115">
        <v>1</v>
      </c>
      <c r="N56" s="113" t="s">
        <v>27</v>
      </c>
      <c r="O56" s="113" t="s">
        <v>1148</v>
      </c>
      <c r="P56" s="79"/>
    </row>
    <row r="57" spans="1:16" s="7" customFormat="1" ht="24.75" customHeight="1" outlineLevel="1" x14ac:dyDescent="0.25">
      <c r="A57" s="141">
        <v>10</v>
      </c>
      <c r="B57" s="119" t="s">
        <v>2687</v>
      </c>
      <c r="C57" s="121" t="s">
        <v>31</v>
      </c>
      <c r="D57" s="118" t="s">
        <v>2695</v>
      </c>
      <c r="E57" s="142">
        <v>43405</v>
      </c>
      <c r="F57" s="142">
        <v>43434</v>
      </c>
      <c r="G57" s="157">
        <f t="shared" si="3"/>
        <v>0.96666666666666667</v>
      </c>
      <c r="H57" s="117" t="s">
        <v>2696</v>
      </c>
      <c r="I57" s="118" t="s">
        <v>887</v>
      </c>
      <c r="J57" s="118" t="s">
        <v>961</v>
      </c>
      <c r="K57" s="120">
        <v>223853084</v>
      </c>
      <c r="L57" s="65" t="s">
        <v>1148</v>
      </c>
      <c r="M57" s="67">
        <v>1</v>
      </c>
      <c r="N57" s="65" t="s">
        <v>27</v>
      </c>
      <c r="O57" s="65" t="s">
        <v>1148</v>
      </c>
      <c r="P57" s="79"/>
    </row>
    <row r="58" spans="1:16" s="7" customFormat="1" ht="24.75" customHeight="1" outlineLevel="1" x14ac:dyDescent="0.25">
      <c r="A58" s="141">
        <v>11</v>
      </c>
      <c r="B58" s="119" t="s">
        <v>2687</v>
      </c>
      <c r="C58" s="121" t="s">
        <v>31</v>
      </c>
      <c r="D58" s="118" t="s">
        <v>2695</v>
      </c>
      <c r="E58" s="142">
        <v>43405</v>
      </c>
      <c r="F58" s="142">
        <v>43434</v>
      </c>
      <c r="G58" s="157">
        <f t="shared" si="3"/>
        <v>0.96666666666666667</v>
      </c>
      <c r="H58" s="117" t="s">
        <v>2696</v>
      </c>
      <c r="I58" s="118" t="s">
        <v>887</v>
      </c>
      <c r="J58" s="118" t="s">
        <v>957</v>
      </c>
      <c r="K58" s="120">
        <v>223853084</v>
      </c>
      <c r="L58" s="65" t="s">
        <v>1148</v>
      </c>
      <c r="M58" s="67">
        <v>1</v>
      </c>
      <c r="N58" s="65" t="s">
        <v>27</v>
      </c>
      <c r="O58" s="65" t="s">
        <v>1148</v>
      </c>
      <c r="P58" s="79"/>
    </row>
    <row r="59" spans="1:16" s="7" customFormat="1" ht="24.75" customHeight="1" outlineLevel="1" x14ac:dyDescent="0.25">
      <c r="A59" s="141">
        <v>12</v>
      </c>
      <c r="B59" s="119" t="s">
        <v>2687</v>
      </c>
      <c r="C59" s="121" t="s">
        <v>31</v>
      </c>
      <c r="D59" s="118" t="s">
        <v>2697</v>
      </c>
      <c r="E59" s="142">
        <v>43483</v>
      </c>
      <c r="F59" s="142">
        <v>43738</v>
      </c>
      <c r="G59" s="157">
        <f t="shared" si="3"/>
        <v>8.5</v>
      </c>
      <c r="H59" s="119" t="s">
        <v>2698</v>
      </c>
      <c r="I59" s="118" t="s">
        <v>887</v>
      </c>
      <c r="J59" s="118" t="s">
        <v>961</v>
      </c>
      <c r="K59" s="120">
        <v>2625468492</v>
      </c>
      <c r="L59" s="65" t="s">
        <v>1148</v>
      </c>
      <c r="M59" s="67">
        <v>1</v>
      </c>
      <c r="N59" s="65" t="s">
        <v>27</v>
      </c>
      <c r="O59" s="65" t="s">
        <v>1148</v>
      </c>
      <c r="P59" s="79"/>
    </row>
    <row r="60" spans="1:16" s="7" customFormat="1" ht="24.75" customHeight="1" outlineLevel="1" x14ac:dyDescent="0.25">
      <c r="A60" s="141">
        <v>13</v>
      </c>
      <c r="B60" s="119" t="s">
        <v>2687</v>
      </c>
      <c r="C60" s="121" t="s">
        <v>31</v>
      </c>
      <c r="D60" s="118" t="s">
        <v>2697</v>
      </c>
      <c r="E60" s="142">
        <v>43483</v>
      </c>
      <c r="F60" s="142">
        <v>43738</v>
      </c>
      <c r="G60" s="157">
        <f t="shared" si="3"/>
        <v>8.5</v>
      </c>
      <c r="H60" s="119" t="s">
        <v>2698</v>
      </c>
      <c r="I60" s="118" t="s">
        <v>887</v>
      </c>
      <c r="J60" s="118" t="s">
        <v>957</v>
      </c>
      <c r="K60" s="120">
        <v>2625468492</v>
      </c>
      <c r="L60" s="65" t="s">
        <v>1148</v>
      </c>
      <c r="M60" s="67">
        <v>1</v>
      </c>
      <c r="N60" s="65" t="s">
        <v>27</v>
      </c>
      <c r="O60" s="65" t="s">
        <v>1148</v>
      </c>
      <c r="P60" s="79"/>
    </row>
    <row r="61" spans="1:16" s="7" customFormat="1" ht="24.75" customHeight="1" outlineLevel="1" x14ac:dyDescent="0.25">
      <c r="A61" s="141">
        <v>14</v>
      </c>
      <c r="B61" s="119" t="s">
        <v>2687</v>
      </c>
      <c r="C61" s="121" t="s">
        <v>31</v>
      </c>
      <c r="D61" s="118" t="s">
        <v>2678</v>
      </c>
      <c r="E61" s="174">
        <v>43882</v>
      </c>
      <c r="F61" s="174">
        <v>44196</v>
      </c>
      <c r="G61" s="157">
        <f t="shared" si="3"/>
        <v>10.466666666666667</v>
      </c>
      <c r="H61" s="119" t="s">
        <v>2686</v>
      </c>
      <c r="I61" s="63" t="s">
        <v>887</v>
      </c>
      <c r="J61" s="63" t="s">
        <v>957</v>
      </c>
      <c r="K61" s="68">
        <v>387150482</v>
      </c>
      <c r="L61" s="65" t="s">
        <v>1148</v>
      </c>
      <c r="M61" s="67">
        <v>1</v>
      </c>
      <c r="N61" s="65" t="s">
        <v>27</v>
      </c>
      <c r="O61" s="65" t="s">
        <v>1148</v>
      </c>
      <c r="P61" s="79"/>
    </row>
    <row r="62" spans="1:16" s="7" customFormat="1" ht="24.75" customHeight="1" outlineLevel="1" x14ac:dyDescent="0.25">
      <c r="A62" s="141">
        <v>15</v>
      </c>
      <c r="B62" s="119" t="s">
        <v>2687</v>
      </c>
      <c r="C62" s="121" t="s">
        <v>31</v>
      </c>
      <c r="D62" s="118" t="s">
        <v>2678</v>
      </c>
      <c r="E62" s="174">
        <v>43882</v>
      </c>
      <c r="F62" s="174">
        <v>44196</v>
      </c>
      <c r="G62" s="157">
        <f t="shared" si="3"/>
        <v>10.466666666666667</v>
      </c>
      <c r="H62" s="119" t="s">
        <v>2686</v>
      </c>
      <c r="I62" s="63" t="s">
        <v>887</v>
      </c>
      <c r="J62" s="63" t="s">
        <v>961</v>
      </c>
      <c r="K62" s="68">
        <v>387150482</v>
      </c>
      <c r="L62" s="65" t="s">
        <v>1148</v>
      </c>
      <c r="M62" s="67">
        <v>1</v>
      </c>
      <c r="N62" s="65" t="s">
        <v>27</v>
      </c>
      <c r="O62" s="65" t="s">
        <v>1148</v>
      </c>
      <c r="P62" s="79"/>
    </row>
    <row r="63" spans="1:16" s="7" customFormat="1" ht="24.75" customHeight="1" outlineLevel="1" x14ac:dyDescent="0.25">
      <c r="A63" s="141">
        <v>16</v>
      </c>
      <c r="B63" s="119" t="s">
        <v>2687</v>
      </c>
      <c r="C63" s="121" t="s">
        <v>31</v>
      </c>
      <c r="D63" s="118"/>
      <c r="E63" s="142"/>
      <c r="F63" s="142"/>
      <c r="G63" s="157" t="str">
        <f t="shared" si="3"/>
        <v/>
      </c>
      <c r="H63" s="119"/>
      <c r="I63" s="63"/>
      <c r="J63" s="63"/>
      <c r="K63" s="120"/>
      <c r="L63" s="65" t="s">
        <v>1148</v>
      </c>
      <c r="M63" s="67">
        <v>1</v>
      </c>
      <c r="N63" s="65" t="s">
        <v>27</v>
      </c>
      <c r="O63" s="65" t="s">
        <v>1148</v>
      </c>
      <c r="P63" s="79"/>
    </row>
    <row r="64" spans="1:16" s="7" customFormat="1" ht="24.75" customHeight="1" outlineLevel="1" x14ac:dyDescent="0.25">
      <c r="A64" s="141">
        <v>17</v>
      </c>
      <c r="B64" s="119" t="s">
        <v>2687</v>
      </c>
      <c r="C64" s="121" t="s">
        <v>31</v>
      </c>
      <c r="D64" s="63"/>
      <c r="E64" s="142"/>
      <c r="F64" s="142"/>
      <c r="G64" s="157" t="str">
        <f t="shared" si="3"/>
        <v/>
      </c>
      <c r="H64" s="117"/>
      <c r="I64" s="118"/>
      <c r="J64" s="118"/>
      <c r="K64" s="66"/>
      <c r="L64" s="121" t="s">
        <v>1148</v>
      </c>
      <c r="M64" s="115">
        <v>1</v>
      </c>
      <c r="N64" s="121" t="s">
        <v>27</v>
      </c>
      <c r="O64" s="121" t="s">
        <v>1148</v>
      </c>
      <c r="P64" s="79"/>
    </row>
    <row r="65" spans="1:16" s="7" customFormat="1" ht="24.75" customHeight="1" outlineLevel="1" x14ac:dyDescent="0.25">
      <c r="A65" s="141">
        <v>18</v>
      </c>
      <c r="B65" s="119" t="s">
        <v>2687</v>
      </c>
      <c r="C65" s="121" t="s">
        <v>31</v>
      </c>
      <c r="D65" s="118"/>
      <c r="E65" s="142"/>
      <c r="F65" s="142"/>
      <c r="G65" s="157" t="str">
        <f t="shared" si="3"/>
        <v/>
      </c>
      <c r="H65" s="117"/>
      <c r="I65" s="118"/>
      <c r="J65" s="118"/>
      <c r="K65" s="120"/>
      <c r="L65" s="121" t="s">
        <v>1148</v>
      </c>
      <c r="M65" s="115">
        <v>1</v>
      </c>
      <c r="N65" s="121" t="s">
        <v>27</v>
      </c>
      <c r="O65" s="121" t="s">
        <v>1148</v>
      </c>
      <c r="P65" s="79"/>
    </row>
    <row r="66" spans="1:16" s="7" customFormat="1" ht="24.75" customHeight="1" outlineLevel="1" x14ac:dyDescent="0.25">
      <c r="A66" s="141">
        <v>19</v>
      </c>
      <c r="B66" s="119" t="s">
        <v>2687</v>
      </c>
      <c r="C66" s="121" t="s">
        <v>31</v>
      </c>
      <c r="D66" s="118"/>
      <c r="E66" s="142"/>
      <c r="F66" s="142"/>
      <c r="G66" s="157" t="str">
        <f t="shared" si="3"/>
        <v/>
      </c>
      <c r="H66" s="117"/>
      <c r="I66" s="118"/>
      <c r="J66" s="118"/>
      <c r="K66" s="120"/>
      <c r="L66" s="121" t="s">
        <v>1148</v>
      </c>
      <c r="M66" s="115">
        <v>1</v>
      </c>
      <c r="N66" s="121" t="s">
        <v>27</v>
      </c>
      <c r="O66" s="121" t="s">
        <v>1148</v>
      </c>
      <c r="P66" s="79"/>
    </row>
    <row r="67" spans="1:16" s="7" customFormat="1" ht="24.75" customHeight="1" outlineLevel="1" x14ac:dyDescent="0.25">
      <c r="A67" s="141">
        <v>20</v>
      </c>
      <c r="B67" s="119" t="s">
        <v>2687</v>
      </c>
      <c r="C67" s="121" t="s">
        <v>31</v>
      </c>
      <c r="D67" s="118"/>
      <c r="E67" s="142"/>
      <c r="F67" s="142"/>
      <c r="G67" s="157" t="str">
        <f t="shared" si="3"/>
        <v/>
      </c>
      <c r="H67" s="117"/>
      <c r="I67" s="118"/>
      <c r="J67" s="118"/>
      <c r="K67" s="120"/>
      <c r="L67" s="121" t="s">
        <v>1148</v>
      </c>
      <c r="M67" s="115">
        <v>1</v>
      </c>
      <c r="N67" s="121" t="s">
        <v>27</v>
      </c>
      <c r="O67" s="121" t="s">
        <v>1148</v>
      </c>
      <c r="P67" s="79"/>
    </row>
    <row r="68" spans="1:16" s="7" customFormat="1" ht="24.75" customHeight="1" outlineLevel="1" x14ac:dyDescent="0.25">
      <c r="A68" s="141">
        <v>21</v>
      </c>
      <c r="B68" s="119" t="s">
        <v>2687</v>
      </c>
      <c r="C68" s="121" t="s">
        <v>31</v>
      </c>
      <c r="D68" s="63"/>
      <c r="E68" s="142"/>
      <c r="F68" s="142"/>
      <c r="G68" s="157" t="str">
        <f t="shared" si="3"/>
        <v/>
      </c>
      <c r="H68" s="64"/>
      <c r="I68" s="118"/>
      <c r="J68" s="118"/>
      <c r="K68" s="66"/>
      <c r="L68" s="121" t="s">
        <v>1148</v>
      </c>
      <c r="M68" s="115">
        <v>1</v>
      </c>
      <c r="N68" s="121" t="s">
        <v>27</v>
      </c>
      <c r="O68" s="121" t="s">
        <v>1148</v>
      </c>
      <c r="P68" s="79"/>
    </row>
    <row r="69" spans="1:16" s="7" customFormat="1" ht="24.75" customHeight="1" outlineLevel="1" x14ac:dyDescent="0.25">
      <c r="A69" s="141">
        <v>22</v>
      </c>
      <c r="B69" s="119" t="s">
        <v>2687</v>
      </c>
      <c r="C69" s="121" t="s">
        <v>31</v>
      </c>
      <c r="D69" s="118"/>
      <c r="E69" s="142"/>
      <c r="F69" s="142"/>
      <c r="G69" s="157" t="str">
        <f t="shared" si="3"/>
        <v/>
      </c>
      <c r="H69" s="119"/>
      <c r="I69" s="118"/>
      <c r="J69" s="118"/>
      <c r="K69" s="120"/>
      <c r="L69" s="121" t="s">
        <v>1148</v>
      </c>
      <c r="M69" s="115">
        <v>1</v>
      </c>
      <c r="N69" s="121" t="s">
        <v>27</v>
      </c>
      <c r="O69" s="121" t="s">
        <v>1148</v>
      </c>
      <c r="P69" s="79"/>
    </row>
    <row r="70" spans="1:16" s="7" customFormat="1" ht="24.75" customHeight="1" outlineLevel="1" x14ac:dyDescent="0.25">
      <c r="A70" s="141">
        <v>23</v>
      </c>
      <c r="B70" s="119" t="s">
        <v>2687</v>
      </c>
      <c r="C70" s="121" t="s">
        <v>31</v>
      </c>
      <c r="D70" s="118"/>
      <c r="E70" s="142"/>
      <c r="F70" s="142"/>
      <c r="G70" s="157" t="str">
        <f t="shared" si="3"/>
        <v/>
      </c>
      <c r="H70" s="119"/>
      <c r="I70" s="118"/>
      <c r="J70" s="118"/>
      <c r="K70" s="120"/>
      <c r="L70" s="121" t="s">
        <v>1148</v>
      </c>
      <c r="M70" s="115">
        <v>1</v>
      </c>
      <c r="N70" s="121" t="s">
        <v>27</v>
      </c>
      <c r="O70" s="121" t="s">
        <v>1148</v>
      </c>
      <c r="P70" s="79"/>
    </row>
    <row r="71" spans="1:16" s="7" customFormat="1" ht="24.75" customHeight="1" outlineLevel="1" x14ac:dyDescent="0.25">
      <c r="A71" s="141">
        <v>24</v>
      </c>
      <c r="B71" s="119" t="s">
        <v>2687</v>
      </c>
      <c r="C71" s="121" t="s">
        <v>31</v>
      </c>
      <c r="D71" s="118"/>
      <c r="E71" s="142"/>
      <c r="F71" s="142"/>
      <c r="G71" s="157" t="str">
        <f t="shared" si="3"/>
        <v/>
      </c>
      <c r="H71" s="119"/>
      <c r="I71" s="118"/>
      <c r="J71" s="118"/>
      <c r="K71" s="120"/>
      <c r="L71" s="121" t="s">
        <v>1148</v>
      </c>
      <c r="M71" s="115">
        <v>1</v>
      </c>
      <c r="N71" s="121" t="s">
        <v>27</v>
      </c>
      <c r="O71" s="121" t="s">
        <v>1148</v>
      </c>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5"/>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5"/>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5"/>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5"/>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5"/>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5"/>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5"/>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5"/>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5"/>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5"/>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5"/>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5"/>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5"/>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5"/>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5"/>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2677</v>
      </c>
      <c r="E114" s="174">
        <v>43882</v>
      </c>
      <c r="F114" s="174">
        <v>44196</v>
      </c>
      <c r="G114" s="157">
        <f>IF(AND(E114&lt;&gt;"",F114&lt;&gt;""),((F114-E114)/30),"")</f>
        <v>10.466666666666667</v>
      </c>
      <c r="H114" s="119" t="s">
        <v>2685</v>
      </c>
      <c r="I114" s="118" t="s">
        <v>887</v>
      </c>
      <c r="J114" s="118" t="s">
        <v>913</v>
      </c>
      <c r="K114" s="68">
        <v>479180667.66000003</v>
      </c>
      <c r="L114" s="100">
        <f>+IF(AND(K114&gt;0,O114="Ejecución"),(K114/877802)*Tabla28[[#This Row],[% participación]],IF(AND(K114&gt;0,O114&lt;&gt;"Ejecución"),"-",""))</f>
        <v>545.88696273191454</v>
      </c>
      <c r="M114" s="121" t="s">
        <v>1148</v>
      </c>
      <c r="N114" s="170">
        <f>+IF(M118="No",1,IF(M118="Si","Ingrese %",""))</f>
        <v>1</v>
      </c>
      <c r="O114" s="159" t="s">
        <v>1150</v>
      </c>
      <c r="P114" s="78"/>
    </row>
    <row r="115" spans="1:16" s="6" customFormat="1" ht="24.75" customHeight="1" x14ac:dyDescent="0.25">
      <c r="A115" s="140">
        <v>2</v>
      </c>
      <c r="B115" s="158" t="s">
        <v>2665</v>
      </c>
      <c r="C115" s="160" t="s">
        <v>31</v>
      </c>
      <c r="D115" s="118" t="s">
        <v>2678</v>
      </c>
      <c r="E115" s="174">
        <v>43882</v>
      </c>
      <c r="F115" s="174">
        <v>44196</v>
      </c>
      <c r="G115" s="157">
        <f t="shared" ref="G115:G116" si="4">IF(AND(E115&lt;&gt;"",F115&lt;&gt;""),((F115-E115)/30),"")</f>
        <v>10.466666666666667</v>
      </c>
      <c r="H115" s="119" t="s">
        <v>2686</v>
      </c>
      <c r="I115" s="118" t="s">
        <v>887</v>
      </c>
      <c r="J115" s="118" t="s">
        <v>913</v>
      </c>
      <c r="K115" s="68">
        <v>960321740.50810122</v>
      </c>
      <c r="L115" s="100">
        <f>+IF(AND(K115&gt;0,O115="Ejecución"),(K115/877802)*Tabla28[[#This Row],[% participación]],IF(AND(K115&gt;0,O115&lt;&gt;"Ejecución"),"-",""))</f>
        <v>1094.0072368348458</v>
      </c>
      <c r="M115" s="65" t="s">
        <v>1148</v>
      </c>
      <c r="N115" s="170">
        <f>+IF(M118="No",1,IF(M118="Si","Ingrese %",""))</f>
        <v>1</v>
      </c>
      <c r="O115" s="159" t="s">
        <v>1150</v>
      </c>
      <c r="P115" s="78"/>
    </row>
    <row r="116" spans="1:16" s="6" customFormat="1" ht="24.75" customHeight="1" x14ac:dyDescent="0.25">
      <c r="A116" s="140">
        <v>3</v>
      </c>
      <c r="B116" s="158" t="s">
        <v>2665</v>
      </c>
      <c r="C116" s="160" t="s">
        <v>31</v>
      </c>
      <c r="D116" s="118" t="s">
        <v>2678</v>
      </c>
      <c r="E116" s="174">
        <v>43882</v>
      </c>
      <c r="F116" s="174">
        <v>44196</v>
      </c>
      <c r="G116" s="157">
        <f t="shared" si="4"/>
        <v>10.466666666666667</v>
      </c>
      <c r="H116" s="119" t="s">
        <v>2686</v>
      </c>
      <c r="I116" s="118" t="s">
        <v>887</v>
      </c>
      <c r="J116" s="118" t="s">
        <v>939</v>
      </c>
      <c r="K116" s="68">
        <v>694808159.39189875</v>
      </c>
      <c r="L116" s="100">
        <f>+IF(AND(K116&gt;0,O116="Ejecución"),(K116/877802)*Tabla28[[#This Row],[% participación]],IF(AND(K116&gt;0,O116&lt;&gt;"Ejecución"),"-",""))</f>
        <v>791.53175703848785</v>
      </c>
      <c r="M116" s="65" t="s">
        <v>1148</v>
      </c>
      <c r="N116" s="170">
        <f>+IF(M118="No",1,IF(M118="Si","Ingrese %",""))</f>
        <v>1</v>
      </c>
      <c r="O116" s="159" t="s">
        <v>1150</v>
      </c>
      <c r="P116" s="78"/>
    </row>
    <row r="117" spans="1:16" s="6" customFormat="1" ht="24.75" customHeight="1" outlineLevel="1" x14ac:dyDescent="0.25">
      <c r="A117" s="140">
        <v>4</v>
      </c>
      <c r="B117" s="158" t="s">
        <v>2665</v>
      </c>
      <c r="C117" s="160" t="s">
        <v>31</v>
      </c>
      <c r="D117" s="118" t="s">
        <v>2678</v>
      </c>
      <c r="E117" s="174">
        <v>43882</v>
      </c>
      <c r="F117" s="174">
        <v>44196</v>
      </c>
      <c r="G117" s="157">
        <f t="shared" ref="G117:G159" si="5">IF(AND(E117&lt;&gt;"",F117&lt;&gt;""),((F117-E117)/30),"")</f>
        <v>10.466666666666667</v>
      </c>
      <c r="H117" s="119" t="s">
        <v>2686</v>
      </c>
      <c r="I117" s="118" t="s">
        <v>887</v>
      </c>
      <c r="J117" s="118" t="s">
        <v>961</v>
      </c>
      <c r="K117" s="68">
        <v>347726771.1564557</v>
      </c>
      <c r="L117" s="100">
        <f>+IF(AND(K117&gt;0,O117="Ejecución"),(K117/877802)*Tabla28[[#This Row],[% participación]],IF(AND(K117&gt;0,O117&lt;&gt;"Ejecución"),"-",""))</f>
        <v>396.13349155784073</v>
      </c>
      <c r="M117" s="65" t="s">
        <v>1148</v>
      </c>
      <c r="N117" s="170">
        <f>+IF(M118="No",1,IF(M118="Si","Ingrese %",""))</f>
        <v>1</v>
      </c>
      <c r="O117" s="159" t="s">
        <v>1150</v>
      </c>
      <c r="P117" s="78"/>
    </row>
    <row r="118" spans="1:16" s="7" customFormat="1" ht="24.75" customHeight="1" outlineLevel="1" x14ac:dyDescent="0.25">
      <c r="A118" s="141">
        <v>5</v>
      </c>
      <c r="B118" s="158" t="s">
        <v>2665</v>
      </c>
      <c r="C118" s="160" t="s">
        <v>31</v>
      </c>
      <c r="D118" s="118" t="s">
        <v>2678</v>
      </c>
      <c r="E118" s="118" t="s">
        <v>2679</v>
      </c>
      <c r="F118" s="118" t="s">
        <v>2680</v>
      </c>
      <c r="G118" s="157">
        <f t="shared" si="5"/>
        <v>10.466666666666667</v>
      </c>
      <c r="H118" s="119" t="s">
        <v>2686</v>
      </c>
      <c r="I118" s="118" t="s">
        <v>887</v>
      </c>
      <c r="J118" s="118" t="s">
        <v>957</v>
      </c>
      <c r="K118" s="68">
        <v>387150481.98354429</v>
      </c>
      <c r="L118" s="100">
        <f>+IF(AND(K118&gt;0,O118="Ejecución"),(K118/877802)*Tabla28[[#This Row],[% participación]],IF(AND(K118&gt;0,O118&lt;&gt;"Ejecución"),"-",""))</f>
        <v>441.04534050223657</v>
      </c>
      <c r="M118" s="65" t="s">
        <v>1148</v>
      </c>
      <c r="N118" s="170">
        <f t="shared" ref="N118:N160" si="6">+IF(M118="No",1,IF(M118="Si","Ingrese %",""))</f>
        <v>1</v>
      </c>
      <c r="O118" s="159" t="s">
        <v>1150</v>
      </c>
      <c r="P118" s="79"/>
    </row>
    <row r="119" spans="1:16" s="7" customFormat="1" ht="24.75" customHeight="1" outlineLevel="1" x14ac:dyDescent="0.25">
      <c r="A119" s="141">
        <v>6</v>
      </c>
      <c r="B119" s="158" t="s">
        <v>2665</v>
      </c>
      <c r="C119" s="160" t="s">
        <v>31</v>
      </c>
      <c r="D119" s="118" t="s">
        <v>2681</v>
      </c>
      <c r="E119" s="118" t="s">
        <v>2682</v>
      </c>
      <c r="F119" s="118" t="s">
        <v>2680</v>
      </c>
      <c r="G119" s="157">
        <f t="shared" si="5"/>
        <v>10.533333333333333</v>
      </c>
      <c r="H119" s="119" t="s">
        <v>2686</v>
      </c>
      <c r="I119" s="118" t="s">
        <v>887</v>
      </c>
      <c r="J119" s="118" t="s">
        <v>926</v>
      </c>
      <c r="K119" s="68">
        <v>1315967957.6506836</v>
      </c>
      <c r="L119" s="100">
        <f>+IF(AND(K119&gt;0,O119="Ejecución"),(K119/877802)*Tabla28[[#This Row],[% participación]],IF(AND(K119&gt;0,O119&lt;&gt;"Ejecución"),"-",""))</f>
        <v>1499.1626330888785</v>
      </c>
      <c r="M119" s="65" t="s">
        <v>1148</v>
      </c>
      <c r="N119" s="170">
        <f t="shared" si="6"/>
        <v>1</v>
      </c>
      <c r="O119" s="159" t="s">
        <v>1150</v>
      </c>
      <c r="P119" s="79"/>
    </row>
    <row r="120" spans="1:16" s="7" customFormat="1" ht="24.75" customHeight="1" outlineLevel="1" x14ac:dyDescent="0.25">
      <c r="A120" s="141">
        <v>7</v>
      </c>
      <c r="B120" s="158" t="s">
        <v>2665</v>
      </c>
      <c r="C120" s="160" t="s">
        <v>31</v>
      </c>
      <c r="D120" s="118" t="s">
        <v>2681</v>
      </c>
      <c r="E120" s="118" t="s">
        <v>2682</v>
      </c>
      <c r="F120" s="118" t="s">
        <v>2680</v>
      </c>
      <c r="G120" s="157">
        <f t="shared" si="5"/>
        <v>10.533333333333333</v>
      </c>
      <c r="H120" s="119" t="s">
        <v>2686</v>
      </c>
      <c r="I120" s="118" t="s">
        <v>887</v>
      </c>
      <c r="J120" s="118" t="s">
        <v>909</v>
      </c>
      <c r="K120" s="68">
        <v>1509964813.0063403</v>
      </c>
      <c r="L120" s="100">
        <f>+IF(AND(K120&gt;0,O120="Ejecución"),(K120/877802)*Tabla28[[#This Row],[% participación]],IF(AND(K120&gt;0,O120&lt;&gt;"Ejecución"),"-",""))</f>
        <v>1720.1656102473453</v>
      </c>
      <c r="M120" s="65" t="s">
        <v>1148</v>
      </c>
      <c r="N120" s="170">
        <f t="shared" si="6"/>
        <v>1</v>
      </c>
      <c r="O120" s="159" t="s">
        <v>1150</v>
      </c>
      <c r="P120" s="79"/>
    </row>
    <row r="121" spans="1:16" s="7" customFormat="1" ht="24.75" customHeight="1" outlineLevel="1" x14ac:dyDescent="0.25">
      <c r="A121" s="141">
        <v>8</v>
      </c>
      <c r="B121" s="158" t="s">
        <v>2665</v>
      </c>
      <c r="C121" s="160" t="s">
        <v>31</v>
      </c>
      <c r="D121" s="118" t="s">
        <v>2681</v>
      </c>
      <c r="E121" s="118" t="s">
        <v>2682</v>
      </c>
      <c r="F121" s="118" t="s">
        <v>2680</v>
      </c>
      <c r="G121" s="157">
        <f t="shared" si="5"/>
        <v>10.533333333333333</v>
      </c>
      <c r="H121" s="119" t="s">
        <v>2686</v>
      </c>
      <c r="I121" s="118" t="s">
        <v>887</v>
      </c>
      <c r="J121" s="118" t="s">
        <v>951</v>
      </c>
      <c r="K121" s="68">
        <v>1957356251.0229764</v>
      </c>
      <c r="L121" s="100">
        <f>+IF(AND(K121&gt;0,O121="Ejecución"),(K121/877802)*Tabla28[[#This Row],[% participación]],IF(AND(K121&gt;0,O121&lt;&gt;"Ejecución"),"-",""))</f>
        <v>2229.8379942435495</v>
      </c>
      <c r="M121" s="65" t="s">
        <v>1148</v>
      </c>
      <c r="N121" s="170">
        <f t="shared" si="6"/>
        <v>1</v>
      </c>
      <c r="O121" s="159" t="s">
        <v>1150</v>
      </c>
      <c r="P121" s="79"/>
    </row>
    <row r="122" spans="1:16" s="7" customFormat="1" ht="24.75" customHeight="1" outlineLevel="1" x14ac:dyDescent="0.25">
      <c r="A122" s="141">
        <v>9</v>
      </c>
      <c r="B122" s="158" t="s">
        <v>2665</v>
      </c>
      <c r="C122" s="160" t="s">
        <v>31</v>
      </c>
      <c r="D122" s="118" t="s">
        <v>2683</v>
      </c>
      <c r="E122" s="118" t="s">
        <v>2684</v>
      </c>
      <c r="F122" s="118" t="s">
        <v>2680</v>
      </c>
      <c r="G122" s="157">
        <f t="shared" si="5"/>
        <v>10.233333333333333</v>
      </c>
      <c r="H122" s="119" t="s">
        <v>2686</v>
      </c>
      <c r="I122" s="118" t="s">
        <v>887</v>
      </c>
      <c r="J122" s="118" t="s">
        <v>889</v>
      </c>
      <c r="K122" s="68">
        <v>4802551809</v>
      </c>
      <c r="L122" s="100">
        <f>+IF(AND(K122&gt;0,O122="Ejecución"),(K122/877802)*Tabla28[[#This Row],[% participación]],IF(AND(K122&gt;0,O122&lt;&gt;"Ejecución"),"-",""))</f>
        <v>5471.1105796067905</v>
      </c>
      <c r="M122" s="65" t="s">
        <v>1148</v>
      </c>
      <c r="N122" s="170">
        <f t="shared" si="6"/>
        <v>1</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2699</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0.02</v>
      </c>
      <c r="G179" s="162">
        <f>IF(F179&gt;0,SUM(E179+F179),"")</f>
        <v>0.04</v>
      </c>
      <c r="H179" s="5"/>
      <c r="I179" s="219" t="s">
        <v>2671</v>
      </c>
      <c r="J179" s="219"/>
      <c r="K179" s="219"/>
      <c r="L179" s="219"/>
      <c r="M179" s="169"/>
      <c r="O179" s="8"/>
      <c r="Q179" s="19"/>
      <c r="R179" s="156" t="str">
        <f>IF(M179&gt;0,SUM(L179+M179),"")</f>
        <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30745226.120000001</v>
      </c>
      <c r="F185" s="92"/>
      <c r="G185" s="93"/>
      <c r="H185" s="88"/>
      <c r="I185" s="90" t="s">
        <v>2627</v>
      </c>
      <c r="J185" s="163">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35268</v>
      </c>
      <c r="D193" s="5"/>
      <c r="E193" s="123">
        <v>3435</v>
      </c>
      <c r="F193" s="5"/>
      <c r="G193" s="5"/>
      <c r="H193" s="144" t="s">
        <v>2700</v>
      </c>
      <c r="J193" s="5"/>
      <c r="K193" s="124">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2701</v>
      </c>
      <c r="J211" s="27" t="s">
        <v>2622</v>
      </c>
      <c r="K211" s="145" t="s">
        <v>2703</v>
      </c>
      <c r="L211" s="21"/>
      <c r="M211" s="21"/>
      <c r="N211" s="21"/>
      <c r="O211" s="8"/>
    </row>
    <row r="212" spans="1:15" x14ac:dyDescent="0.25">
      <c r="A212" s="9"/>
      <c r="B212" s="27" t="s">
        <v>2619</v>
      </c>
      <c r="C212" s="144" t="s">
        <v>2700</v>
      </c>
      <c r="D212" s="21"/>
      <c r="G212" s="27" t="s">
        <v>2621</v>
      </c>
      <c r="H212" s="145" t="s">
        <v>2702</v>
      </c>
      <c r="J212" s="27" t="s">
        <v>2623</v>
      </c>
      <c r="K212" s="144"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2020-12-29T18:21:04Z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