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BUCARAMAN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<sst xmlns="http://schemas.openxmlformats.org/spreadsheetml/2006/main" count="3157" uniqueCount="2710">
  <si>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</si>
  <si>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</si>
  <si>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</si>
  <si>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</si>
  <si>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</si>
  <si>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</si>
  <si>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</si>
  <si>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</si>
  <si>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</si>
  <si>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</si>
  <si>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</si>
  <si>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</si>
  <si>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</si>
  <si>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</si>
  <si>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</si>
  <si>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</si>
  <si>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</si>
  <si>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</si>
  <si>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</si>
  <si>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</si>
  <si>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</si>
  <si>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</si>
  <si>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</si>
  <si>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</si>
  <si>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</si>
  <si>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</si>
  <si>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</si>
  <si>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</si>
  <si>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</si>
  <si>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</si>
  <si>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</si>
  <si>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</si>
  <si>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</si>
  <si>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</si>
  <si>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</si>
  <si>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</si>
  <si>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</si>
  <si>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</si>
  <si>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</si>
  <si>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</si>
  <si>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</si>
  <si>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</si>
  <si>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</si>
  <si>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</si>
  <si>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</si>
  <si>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</si>
  <si>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</si>
  <si>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</si>
  <si>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</si>
  <si>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</si>
  <si>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</si>
  <si>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</si>
  <si>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</si>
  <si>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</si>
  <si>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</si>
  <si>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</si>
  <si>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</si>
  <si>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</si>
  <si>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</si>
  <si>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</si>
  <si>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</si>
  <si>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</si>
  <si>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</si>
  <si>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</si>
  <si>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</si>
  <si>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</si>
  <si>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</si>
  <si>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</si>
  <si>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</si>
  <si>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</si>
  <si>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</si>
  <si>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</si>
  <si>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</si>
  <si>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</si>
  <si>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</si>
  <si>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</si>
  <si>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</si>
  <si>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</si>
  <si>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</si>
  <si>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</si>
  <si>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</si>
  <si>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</si>
  <si>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</si>
  <si>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</si>
  <si>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</si>
  <si>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</si>
  <si>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</si>
  <si>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</si>
  <si>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</si>
  <si>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</si>
  <si>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</si>
  <si>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</si>
  <si>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</si>
  <si>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</si>
  <si>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</si>
  <si>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</si>
  <si>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</si>
  <si>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</si>
  <si>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</si>
  <si>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</si>
  <si>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</si>
  <si>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</si>
  <si>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</si>
  <si>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</si>
  <si>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</si>
  <si>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</si>
  <si>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</si>
  <si>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</si>
  <si>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</si>
  <si>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</si>
  <si>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</si>
  <si>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</si>
  <si>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</si>
  <si>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</si>
  <si>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</si>
  <si>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</si>
  <si>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</si>
  <si>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</si>
  <si>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</si>
  <si>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</si>
  <si>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</si>
  <si>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</si>
  <si>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</si>
  <si>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</si>
  <si>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</si>
  <si>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</si>
  <si>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</si>
  <si>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</si>
  <si>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</si>
  <si>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</si>
  <si>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</si>
  <si>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</si>
  <si>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</si>
  <si>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</si>
  <si>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</si>
  <si>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</si>
  <si>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</si>
  <si>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</si>
  <si>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</si>
  <si>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</si>
  <si>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</si>
  <si>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</si>
  <si>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</si>
  <si>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</si>
  <si>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</si>
  <si>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</si>
  <si>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</si>
  <si>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</si>
  <si>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</si>
  <si>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</si>
  <si>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</si>
  <si>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</si>
  <si>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</si>
  <si>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</si>
  <si>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</si>
  <si>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</si>
  <si>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</si>
  <si>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</si>
  <si>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</si>
  <si>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</si>
  <si>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</si>
  <si>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</si>
  <si>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</si>
  <si>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</si>
  <si>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</si>
  <si>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</si>
  <si>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</si>
  <si>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</si>
  <si>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</si>
  <si>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</si>
  <si>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</si>
  <si>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</si>
  <si>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</si>
  <si>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</si>
  <si>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</si>
  <si>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</si>
  <si>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</si>
  <si>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</si>
  <si>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</si>
  <si>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</si>
  <si>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</si>
  <si>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</si>
  <si>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</si>
  <si>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</si>
  <si>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</si>
  <si>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</si>
  <si>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</si>
  <si>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</si>
  <si>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</si>
  <si>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</si>
  <si>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</si>
  <si>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</si>
  <si>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</si>
  <si>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</si>
  <si>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</si>
  <si>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</si>
  <si>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</si>
  <si>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</si>
  <si>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</si>
  <si>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</si>
  <si>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</si>
  <si>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</si>
  <si>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</si>
  <si>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</si>
  <si>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</si>
  <si>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</si>
  <si>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</si>
  <si>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</si>
  <si>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</si>
  <si>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</si>
  <si>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</si>
  <si>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</si>
  <si>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</si>
  <si>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</si>
  <si>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</si>
  <si>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</si>
  <si>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</si>
  <si>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</si>
  <si>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</si>
  <si>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</si>
  <si>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</si>
  <si>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</si>
  <si>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</si>
  <si>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</si>
  <si>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</si>
  <si>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</si>
  <si>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</si>
  <si>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</si>
  <si>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</si>
  <si>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</si>
  <si>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</si>
  <si>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</si>
  <si>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</si>
  <si>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</si>
  <si>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</si>
  <si>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</si>
  <si>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</si>
  <si>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</si>
  <si>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</si>
  <si>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</si>
  <si>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</si>
  <si>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</si>
  <si>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</si>
  <si>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</si>
  <si>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</si>
  <si>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</si>
  <si>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</si>
  <si>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</si>
  <si>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</si>
  <si>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</si>
  <si>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</si>
  <si>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</si>
  <si>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</si>
  <si>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</si>
  <si>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</si>
  <si>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</si>
  <si>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</si>
  <si>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</si>
  <si>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</si>
  <si>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</si>
  <si>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</si>
  <si>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</si>
  <si>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</si>
  <si>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</si>
  <si>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</si>
  <si>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</si>
  <si>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</si>
  <si>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</si>
  <si>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</si>
  <si>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</si>
  <si>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</si>
  <si>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</si>
  <si>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</si>
  <si>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</si>
  <si>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</si>
  <si>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</si>
  <si>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</si>
  <si>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</si>
  <si>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</si>
  <si>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</si>
  <si>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</si>
  <si>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</si>
  <si>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</si>
  <si>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</si>
  <si>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</si>
  <si>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</si>
  <si>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</si>
  <si>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</si>
  <si>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</si>
  <si>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</si>
  <si>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</si>
  <si>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</si>
  <si>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</si>
  <si>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</si>
  <si>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</si>
  <si>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</si>
  <si>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</si>
  <si>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</si>
  <si>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</si>
  <si>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</si>
  <si>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</si>
  <si>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</si>
  <si>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</si>
  <si>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</si>
  <si>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</si>
  <si>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</si>
  <si>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</si>
  <si>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</si>
  <si>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</si>
  <si>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</si>
  <si>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</si>
  <si>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</si>
  <si>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</si>
  <si>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</si>
  <si>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</si>
  <si>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</si>
  <si>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</si>
  <si>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</si>
  <si>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</si>
  <si>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</si>
  <si>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</si>
  <si>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</si>
  <si>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</si>
  <si>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</si>
  <si>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</si>
  <si>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</si>
  <si>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</si>
  <si>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</si>
  <si>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</si>
  <si>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</si>
  <si>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</si>
  <si>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</si>
  <si>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</si>
  <si>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</si>
  <si>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</si>
  <si>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</si>
  <si>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</si>
  <si>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</si>
  <si>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</si>
  <si>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</si>
  <si>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</si>
  <si>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</si>
  <si>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</si>
  <si>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</si>
  <si>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</si>
  <si>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</si>
  <si>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</si>
  <si>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</si>
  <si>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</si>
  <si>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</si>
  <si>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</si>
  <si>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</si>
  <si>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</si>
  <si>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</si>
  <si>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</si>
  <si>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</si>
  <si>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</si>
  <si>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</si>
  <si>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</si>
  <si>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</si>
  <si>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</si>
  <si>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</si>
  <si>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</si>
  <si>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</si>
  <si>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</si>
  <si>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</si>
  <si>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</si>
  <si>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</si>
  <si>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</si>
  <si>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</si>
  <si>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</si>
  <si>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</si>
  <si>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</si>
  <si>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</si>
  <si>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</si>
  <si>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</si>
  <si>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</si>
  <si>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</si>
  <si>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</si>
  <si>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</si>
  <si>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</si>
  <si>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</si>
  <si>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</si>
  <si>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</si>
  <si>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</si>
  <si>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</si>
  <si>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</si>
  <si>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</si>
  <si>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</si>
  <si>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</si>
  <si>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</si>
  <si>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</si>
  <si>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</si>
  <si>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</si>
  <si>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</si>
  <si>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</si>
  <si>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</si>
  <si>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</si>
  <si>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</si>
  <si>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</si>
  <si>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</si>
  <si>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</si>
  <si>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</si>
  <si>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</si>
  <si>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</si>
  <si>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</si>
  <si>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</si>
  <si>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</si>
  <si>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</si>
  <si>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</si>
  <si>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</si>
  <si>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</si>
  <si>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</si>
  <si>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</si>
  <si>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</si>
  <si>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</si>
  <si>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</si>
  <si>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</si>
  <si>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</si>
  <si>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</si>
  <si>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</si>
  <si>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</si>
  <si>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</si>
  <si>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</si>
  <si>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</si>
  <si>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</si>
  <si>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</si>
  <si>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</si>
  <si>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</si>
  <si>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</si>
  <si>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</si>
  <si>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</si>
  <si>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</si>
  <si>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</si>
  <si>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</si>
  <si>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</si>
  <si>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</si>
  <si>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</si>
  <si>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</si>
  <si>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</si>
  <si>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</si>
  <si>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</si>
  <si>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</si>
  <si>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</si>
  <si>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</si>
  <si>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</si>
  <si>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</si>
  <si>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</si>
  <si>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</si>
  <si>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</si>
  <si>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</si>
  <si>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</si>
  <si>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</si>
  <si>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</si>
  <si>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</si>
  <si>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</si>
  <si>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</si>
  <si>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</si>
  <si>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</si>
  <si>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</si>
  <si>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</si>
  <si>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</si>
  <si>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</si>
  <si>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</si>
  <si>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</si>
  <si>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</si>
  <si>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</si>
  <si>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</si>
  <si>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</si>
  <si>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</si>
  <si>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</si>
  <si>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</si>
  <si>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</si>
  <si>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</si>
  <si>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</si>
  <si>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</si>
  <si>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</si>
  <si>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</si>
  <si>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</si>
  <si>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</si>
  <si>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</si>
  <si>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</si>
  <si>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</si>
  <si>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</si>
  <si>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</si>
  <si>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</si>
  <si>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</si>
  <si>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</si>
  <si>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</si>
  <si>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</si>
  <si>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</si>
  <si>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</si>
  <si>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</si>
  <si>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</si>
  <si>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</si>
  <si>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</si>
  <si>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</si>
  <si>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</si>
  <si>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</si>
  <si>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</si>
  <si>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</si>
  <si>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</si>
  <si>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</si>
  <si>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</si>
  <si>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</si>
  <si>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</si>
  <si>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</si>
  <si>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</si>
  <si>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</si>
  <si>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</si>
  <si>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</si>
  <si>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</si>
  <si>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</si>
  <si>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</si>
  <si>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</si>
  <si>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</si>
  <si>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</si>
  <si>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</si>
  <si>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</si>
  <si>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</si>
  <si>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</si>
  <si>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</si>
  <si>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</si>
  <si>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</si>
  <si>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</si>
  <si>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</si>
  <si>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</si>
  <si>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</si>
  <si>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</si>
  <si>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</si>
  <si>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</si>
  <si>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</si>
  <si>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</si>
  <si>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</si>
  <si>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</si>
  <si>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</si>
  <si>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</si>
  <si>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</si>
  <si>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</si>
  <si>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</si>
  <si>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</si>
  <si>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</si>
  <si>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</si>
  <si>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</si>
  <si>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</si>
  <si>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</si>
  <si>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</si>
  <si>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</si>
  <si>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</si>
  <si>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</si>
  <si>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</si>
  <si>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</si>
  <si>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</si>
  <si>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</si>
  <si>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</si>
  <si>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</si>
  <si>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</si>
  <si>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</si>
  <si>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</si>
  <si>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</si>
  <si>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</si>
  <si>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</si>
  <si>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</si>
  <si>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</si>
  <si>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</si>
  <si>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</si>
  <si>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</si>
  <si>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</si>
  <si>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</si>
  <si>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</si>
  <si>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</si>
  <si>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</si>
  <si>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</si>
  <si>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</si>
  <si>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</si>
  <si>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</si>
  <si>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</si>
  <si>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</si>
  <si>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</si>
  <si>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</si>
  <si>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</si>
  <si>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</si>
  <si>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</si>
  <si>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</si>
  <si>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</si>
  <si>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</si>
  <si>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</si>
  <si>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</si>
  <si>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</si>
  <si>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</si>
  <si>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</si>
  <si>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</si>
  <si>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</si>
  <si>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</si>
  <si>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</si>
  <si>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</si>
  <si>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</si>
  <si>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</si>
  <si>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</si>
  <si>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</si>
  <si>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</si>
  <si>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</si>
  <si>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</si>
  <si>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</si>
  <si>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</si>
  <si>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</si>
  <si>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</si>
  <si>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</si>
  <si>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</si>
  <si>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</si>
  <si>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</si>
  <si>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</si>
  <si>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</si>
  <si>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</si>
  <si>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</si>
  <si>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</si>
  <si>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</si>
  <si>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</si>
  <si>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</si>
  <si>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</si>
  <si>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</si>
  <si>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</si>
  <si>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</si>
  <si>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</si>
  <si>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</si>
  <si>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</si>
  <si>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</si>
  <si>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</si>
  <si>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</si>
  <si>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</si>
  <si>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</si>
  <si>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</si>
  <si>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</si>
  <si>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</si>
  <si>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</si>
  <si>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</si>
  <si>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</si>
  <si>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</si>
  <si>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</si>
  <si>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</si>
  <si>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</si>
  <si>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</si>
  <si>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</si>
  <si>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</si>
  <si>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</si>
  <si>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</si>
  <si>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</si>
  <si>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</si>
  <si>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</si>
  <si>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</si>
  <si>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</si>
  <si>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</si>
  <si>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</si>
  <si>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</si>
  <si>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</si>
  <si>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</si>
  <si>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</si>
  <si>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</si>
  <si>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</si>
  <si>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</si>
  <si>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</si>
  <si>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</si>
  <si>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</si>
  <si>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</si>
  <si>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</si>
  <si>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</si>
  <si>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</si>
  <si>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</si>
  <si>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</si>
  <si>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</si>
  <si>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</si>
  <si>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</si>
  <si>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</si>
  <si>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</si>
  <si>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</si>
  <si>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</si>
  <si>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</si>
  <si>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</si>
  <si>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</si>
  <si>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</si>
  <si>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</si>
  <si>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</si>
  <si>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</si>
  <si>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</si>
  <si>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</si>
  <si>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</si>
  <si>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</si>
  <si>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</si>
  <si>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</si>
  <si>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</si>
  <si>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</si>
  <si>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</si>
  <si>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</si>
  <si>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</si>
  <si>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</si>
  <si>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</si>
  <si>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</si>
  <si>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</si>
  <si>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</si>
  <si>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</si>
  <si>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</si>
  <si>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</si>
  <si>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</si>
  <si>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</si>
  <si>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</si>
  <si>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</si>
  <si>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</si>
  <si>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</si>
  <si>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</si>
  <si>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</si>
  <si>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</si>
  <si>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</si>
  <si>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</si>
  <si>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</si>
  <si>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</si>
  <si>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</si>
  <si>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</si>
  <si>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</si>
  <si>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</si>
  <si>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</si>
  <si>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</si>
  <si>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</si>
  <si>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</si>
  <si>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</si>
  <si>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</si>
  <si>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</si>
  <si>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</si>
  <si>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</si>
  <si>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</si>
  <si>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</si>
  <si>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</si>
  <si>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</si>
  <si>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</si>
  <si>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</si>
  <si>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</si>
  <si>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</si>
  <si>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</si>
  <si>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</si>
  <si>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</si>
  <si>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</si>
  <si>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</si>
  <si>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</si>
  <si>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</si>
  <si>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</si>
  <si>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</si>
  <si>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</si>
  <si>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</si>
  <si>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</si>
  <si>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</si>
  <si>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</si>
  <si>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</si>
  <si>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</si>
  <si>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</si>
  <si>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</si>
  <si>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</si>
  <si>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</si>
  <si>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</si>
  <si>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</si>
  <si>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</si>
  <si>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</si>
  <si>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</si>
  <si>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</si>
  <si>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</si>
  <si>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</si>
  <si>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</si>
  <si>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</si>
  <si>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</si>
  <si>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</si>
  <si>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</si>
  <si>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</si>
  <si>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</si>
  <si>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</si>
  <si>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</si>
  <si>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</si>
  <si>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</si>
  <si>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</si>
  <si>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</si>
  <si>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</si>
  <si>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</si>
  <si>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</si>
  <si>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</si>
  <si>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</si>
  <si>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</si>
  <si>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</si>
  <si>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</si>
  <si>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</si>
  <si>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</si>
  <si>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</si>
  <si>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</si>
  <si>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</si>
  <si>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</si>
  <si>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</si>
  <si>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</si>
  <si>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</si>
  <si>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</si>
  <si>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</si>
  <si>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</si>
  <si>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</si>
  <si>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</si>
  <si>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</si>
  <si>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</si>
  <si>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</si>
  <si>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</si>
  <si>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</si>
  <si>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</si>
  <si>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</si>
  <si>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</si>
  <si>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</si>
  <si>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</si>
  <si>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</si>
  <si>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</si>
  <si>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</si>
  <si>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</si>
  <si>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</si>
  <si>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</si>
  <si>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</si>
  <si>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</si>
  <si>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</si>
  <si>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</si>
  <si>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</si>
  <si>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</si>
  <si>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</si>
  <si>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</si>
  <si>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</si>
  <si>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</si>
  <si>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</si>
  <si>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</si>
  <si>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</si>
  <si>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</si>
  <si>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</si>
  <si>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</si>
  <si>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</si>
  <si>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</si>
  <si>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</si>
  <si>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</si>
  <si>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</si>
  <si>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</si>
  <si>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</si>
  <si>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</si>
  <si>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</si>
  <si>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</si>
  <si>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</si>
  <si>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</si>
  <si>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</si>
  <si>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</si>
  <si>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</si>
  <si>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</si>
  <si>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</si>
  <si>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</si>
  <si>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</si>
  <si>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</si>
  <si>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</si>
  <si>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</si>
  <si>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</si>
  <si>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</si>
  <si>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</si>
  <si>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</si>
  <si>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</si>
  <si>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</si>
  <si>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</si>
  <si>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</si>
  <si>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</si>
  <si>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</si>
  <si>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</si>
  <si>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</si>
  <si>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</si>
  <si>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</si>
  <si>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</si>
  <si>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</si>
  <si>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</si>
  <si>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</si>
  <si>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</si>
  <si>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</si>
  <si>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</si>
  <si>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</si>
  <si>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</si>
  <si>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</si>
  <si>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</si>
  <si>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</si>
  <si>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</si>
  <si>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</si>
  <si>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</si>
  <si>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</si>
  <si>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</si>
  <si>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</si>
  <si>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</si>
  <si>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</si>
  <si>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</si>
  <si>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</si>
  <si>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</si>
  <si>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</si>
  <si>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</si>
  <si>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</si>
  <si>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</si>
  <si>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</si>
  <si>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</si>
  <si>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</si>
  <si>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</si>
  <si>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</si>
  <si>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</si>
  <si>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</si>
  <si>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</si>
  <si>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</si>
  <si>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</si>
  <si>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</si>
  <si>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</si>
  <si>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</si>
  <si>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</si>
  <si>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</si>
  <si>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</si>
  <si>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</si>
  <si>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</si>
  <si>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</si>
  <si>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</si>
  <si>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</si>
  <si>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</si>
  <si>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</si>
  <si>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</si>
  <si>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</si>
  <si>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</si>
  <si>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</si>
  <si>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</si>
  <si>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</si>
  <si>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</si>
  <si>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</si>
  <si>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</si>
  <si>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</si>
  <si>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</si>
  <si>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</si>
  <si>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</si>
  <si>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</si>
  <si>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</si>
  <si>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</si>
  <si>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</si>
  <si>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</si>
  <si>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</si>
  <si>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</si>
  <si>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</si>
  <si>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</si>
  <si>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</si>
  <si>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</si>
  <si>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</si>
  <si>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</si>
  <si>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</si>
  <si>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</si>
  <si>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</si>
  <si>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</si>
  <si>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</si>
  <si>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</si>
  <si>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</si>
  <si>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</si>
  <si>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</si>
  <si>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</si>
  <si>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</si>
  <si>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</si>
  <si>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</si>
  <si>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</si>
  <si>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</si>
  <si>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</si>
  <si>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</si>
  <si>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</si>
  <si>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</si>
  <si>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</si>
  <si>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</si>
  <si>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</si>
  <si>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</si>
  <si>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</si>
  <si>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</si>
  <si>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</si>
  <si>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</si>
  <si>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</si>
  <si>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</si>
  <si>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</si>
  <si>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</si>
  <si>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</si>
  <si>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</si>
  <si>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</si>
  <si>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</si>
  <si>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</si>
  <si>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</si>
  <si>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</si>
  <si>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</si>
  <si>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</si>
  <si>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</si>
  <si>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</si>
  <si>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</si>
  <si>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</si>
  <si>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</si>
  <si>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</si>
  <si>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</si>
  <si>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</si>
  <si>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</si>
  <si>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</si>
  <si>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</si>
  <si>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</si>
  <si>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</si>
  <si>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</si>
  <si>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</si>
  <si>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</si>
  <si>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</si>
  <si>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</si>
  <si>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</si>
  <si>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</si>
  <si>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</si>
  <si>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</si>
  <si>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</si>
  <si>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</si>
  <si>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</si>
  <si>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</si>
  <si>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</si>
  <si>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</si>
  <si>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</si>
  <si>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</si>
  <si>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</si>
  <si>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</si>
  <si>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</si>
  <si>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</si>
  <si>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</si>
  <si>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</si>
  <si>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</si>
  <si>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</si>
  <si>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</si>
  <si>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</si>
  <si>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</si>
  <si>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</si>
  <si>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</si>
  <si>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</si>
  <si>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</si>
  <si>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</si>
  <si>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</si>
  <si>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</si>
  <si>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</si>
  <si>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</si>
  <si>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</si>
  <si>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</si>
  <si>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</si>
  <si>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</si>
  <si>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</si>
  <si>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</si>
  <si>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</si>
  <si>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</si>
  <si>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</si>
  <si>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</si>
  <si>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</si>
  <si>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</si>
  <si>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</si>
  <si>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</si>
  <si>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</si>
  <si>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</si>
  <si>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</si>
  <si>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</si>
  <si>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</si>
  <si>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</si>
  <si>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</si>
  <si>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</si>
  <si>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</si>
  <si>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</si>
  <si>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</si>
  <si>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</si>
  <si>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</si>
  <si>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</si>
  <si>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</si>
  <si>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</si>
  <si>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</si>
  <si>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</si>
  <si>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</si>
  <si>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</si>
  <si>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</si>
  <si>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</si>
  <si>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</si>
  <si>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</si>
  <si>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</si>
  <si>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</si>
  <si>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</si>
  <si>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</si>
  <si>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</si>
  <si>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</si>
  <si>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</si>
  <si>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</si>
  <si>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</si>
  <si>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</si>
  <si>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</si>
  <si>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</si>
  <si>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</si>
  <si>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</si>
  <si>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</si>
  <si>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</si>
  <si>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</si>
  <si>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</si>
  <si>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</si>
  <si>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</si>
  <si>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</si>
  <si>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</si>
  <si>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</si>
  <si>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</si>
  <si>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</si>
  <si>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</si>
  <si>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</si>
  <si>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</si>
  <si>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</si>
  <si>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</si>
  <si>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</si>
  <si>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</si>
  <si>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</si>
  <si>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</si>
  <si>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</si>
  <si>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</si>
  <si>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</si>
  <si>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</si>
  <si>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</si>
  <si>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</si>
  <si>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</si>
  <si>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</si>
  <si>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</si>
  <si>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</si>
  <si>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</si>
  <si>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</si>
  <si>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</si>
  <si>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</si>
  <si>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</si>
  <si>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</si>
  <si>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</si>
  <si>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</si>
  <si>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</si>
  <si>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</si>
  <si>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</si>
  <si>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</si>
  <si>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</si>
  <si>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</si>
  <si>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</si>
  <si>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</si>
  <si>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</si>
  <si>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</si>
  <si>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</si>
  <si>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</si>
  <si>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</si>
  <si>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</si>
  <si>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</si>
  <si>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</si>
  <si>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</si>
  <si>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</si>
  <si>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</si>
  <si>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</si>
  <si>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</si>
  <si>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</si>
  <si>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</si>
  <si>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</si>
  <si>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</si>
  <si>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</si>
  <si>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</si>
  <si>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</si>
  <si>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</si>
  <si>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</si>
  <si>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</si>
  <si>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</si>
  <si>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</si>
  <si>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</si>
  <si>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</si>
  <si>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</si>
  <si>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</si>
  <si>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</si>
  <si>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</si>
  <si>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</si>
  <si>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</si>
  <si>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</si>
  <si>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</si>
  <si>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</si>
  <si>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</si>
  <si>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</si>
  <si>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</si>
  <si>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</si>
  <si>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</si>
  <si>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</si>
  <si>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</si>
  <si>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</si>
  <si>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</si>
  <si>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</si>
  <si>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</si>
  <si>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</si>
  <si>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</si>
  <si>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</si>
  <si>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</si>
  <si>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</si>
  <si>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</si>
  <si>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</si>
  <si>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</si>
  <si>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</si>
  <si>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</si>
  <si>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</si>
  <si>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</si>
  <si>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</si>
  <si>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</si>
  <si>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</si>
  <si>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</si>
  <si>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</si>
  <si>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</si>
  <si>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</si>
  <si>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</si>
  <si>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</si>
  <si>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</si>
  <si>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</si>
  <si>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</si>
  <si>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</si>
  <si>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</si>
  <si>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</si>
  <si>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</si>
  <si>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</si>
  <si>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</si>
  <si>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</si>
  <si>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</si>
  <si>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</si>
  <si>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</si>
  <si>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</si>
  <si>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</si>
  <si>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</si>
  <si>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</si>
  <si>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</si>
  <si>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</si>
  <si>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</si>
  <si>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</si>
  <si>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</si>
  <si>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</si>
  <si>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</si>
  <si>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</si>
  <si>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</si>
  <si>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</si>
  <si>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</si>
  <si>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</si>
  <si>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</si>
  <si>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</si>
  <si>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</si>
  <si>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</si>
  <si>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</si>
  <si>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</si>
  <si>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</si>
  <si>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</si>
  <si>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</si>
  <si>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</si>
  <si>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</si>
  <si>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</si>
  <si>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</si>
  <si>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</si>
  <si>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</si>
  <si>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</si>
  <si>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</si>
  <si>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</si>
  <si>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</si>
  <si>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</si>
  <si>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</si>
  <si>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</si>
  <si>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</si>
  <si>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</si>
  <si>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</si>
  <si>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</si>
  <si>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</si>
  <si>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</si>
  <si>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</si>
  <si>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</si>
  <si>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</si>
  <si>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</si>
  <si>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</si>
  <si>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</si>
  <si>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</si>
  <si>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</si>
  <si>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</si>
  <si>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</si>
  <si>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</si>
  <si>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</si>
  <si>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</si>
  <si>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</si>
  <si>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</si>
  <si>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</si>
  <si>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</si>
  <si>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</si>
  <si>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</si>
  <si>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</si>
  <si>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</si>
  <si>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</si>
  <si>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</si>
  <si>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</si>
  <si>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</si>
  <si>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</si>
  <si>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</si>
  <si>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</si>
  <si>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</si>
  <si>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</si>
  <si>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</si>
  <si>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</si>
  <si>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</si>
  <si>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</si>
  <si>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</si>
  <si>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</si>
  <si>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</si>
  <si>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</si>
  <si>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</si>
  <si>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</si>
  <si>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</si>
  <si>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</si>
  <si>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</si>
  <si>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</si>
  <si>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</si>
  <si>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</si>
  <si>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</si>
  <si>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</si>
  <si>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</si>
  <si>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</si>
  <si>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</si>
  <si>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</si>
  <si>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</si>
  <si>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</si>
  <si>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</si>
  <si>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</si>
  <si>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</si>
  <si>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</si>
  <si>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</si>
  <si>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</si>
  <si>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</si>
  <si>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</si>
  <si>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</si>
  <si>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</si>
  <si>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</si>
  <si>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</si>
  <si>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</si>
  <si>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</si>
  <si>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</si>
  <si>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</si>
  <si>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</si>
  <si>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</si>
  <si>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</si>
  <si>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</si>
  <si>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</si>
  <si>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</si>
  <si>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</si>
  <si>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</si>
  <si>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</si>
  <si>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</si>
  <si>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</si>
  <si>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</si>
  <si>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</si>
  <si>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</si>
  <si>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</si>
  <si>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</si>
  <si>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</si>
  <si>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</si>
  <si>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</si>
  <si>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</si>
  <si>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</si>
  <si>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</si>
  <si>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</si>
  <si>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</si>
  <si>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</si>
  <si>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</si>
  <si>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</si>
  <si>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</si>
  <si>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</si>
  <si>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</si>
  <si>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</si>
  <si>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</si>
  <si>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</si>
  <si>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</si>
  <si>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</si>
  <si>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</si>
  <si>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</si>
  <si>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</si>
  <si>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</si>
  <si>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</si>
  <si>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</si>
  <si>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</si>
  <si>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</si>
  <si>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</si>
  <si>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</si>
  <si>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</si>
  <si>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</si>
  <si>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</si>
  <si>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</si>
  <si>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</si>
  <si>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</si>
  <si>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</si>
  <si>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</si>
  <si>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</si>
  <si>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</si>
  <si>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</si>
  <si>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</si>
  <si>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</si>
  <si>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</si>
  <si>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</si>
  <si>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</si>
  <si>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</si>
  <si>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</si>
  <si>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</si>
  <si>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</si>
  <si>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</si>
  <si>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</si>
  <si>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</si>
  <si>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</si>
  <si>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</si>
  <si>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</si>
  <si>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</si>
  <si>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</si>
  <si>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</si>
  <si>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</si>
  <si>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</si>
  <si>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</si>
  <si>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</si>
  <si>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</si>
  <si>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</si>
  <si>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</si>
  <si>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</si>
  <si>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</si>
  <si>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</si>
  <si>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</si>
  <si>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</si>
  <si>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</si>
  <si>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</si>
  <si>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</si>
  <si>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</si>
  <si>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</si>
  <si>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</si>
  <si>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</si>
  <si>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</si>
  <si>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</si>
  <si>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</si>
  <si>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</si>
  <si>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</si>
  <si>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</si>
  <si>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</si>
  <si>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</si>
  <si>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</si>
  <si>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</si>
  <si>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</si>
  <si>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</si>
  <si>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</si>
  <si>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</si>
  <si>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</si>
  <si>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</si>
  <si>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</si>
  <si>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</si>
  <si>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</si>
  <si>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</si>
  <si>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</si>
  <si>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</si>
  <si>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</si>
  <si>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</si>
  <si>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</si>
  <si>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</si>
  <si>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</si>
  <si>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</si>
  <si>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</si>
  <si>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</si>
  <si>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</si>
  <si>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</si>
  <si>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</si>
  <si>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</si>
  <si>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</si>
  <si>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</si>
  <si>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</si>
  <si>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</si>
  <si>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</si>
  <si>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</si>
  <si>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</si>
  <si>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</si>
  <si>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</si>
  <si>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</si>
  <si>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</si>
  <si>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</si>
  <si>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</si>
  <si>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</si>
  <si>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</si>
  <si>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</si>
  <si>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</si>
  <si>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</si>
  <si>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</si>
  <si>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</si>
  <si>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</si>
  <si>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</si>
  <si>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</si>
  <si>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</si>
  <si>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</si>
  <si>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</si>
  <si>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</si>
  <si>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</si>
  <si>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</si>
  <si>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</si>
  <si>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</si>
  <si>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</si>
  <si>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</si>
  <si>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</si>
  <si>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</si>
  <si>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</si>
  <si>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</si>
  <si>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</si>
  <si>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</si>
  <si>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</si>
  <si>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</si>
  <si>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</si>
  <si>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</si>
  <si>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</si>
  <si>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</si>
  <si>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</si>
  <si>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</si>
  <si>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</si>
  <si>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</si>
  <si>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</si>
  <si>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</si>
  <si>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</si>
  <si>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</si>
  <si>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</si>
  <si>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</si>
  <si>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</si>
  <si>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</si>
  <si>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</si>
  <si>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</si>
  <si>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</si>
  <si>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</si>
  <si>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</si>
  <si>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</si>
  <si>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</si>
  <si>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</si>
  <si>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</si>
  <si>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</si>
  <si>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</si>
  <si>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</si>
  <si>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</si>
  <si>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</si>
  <si>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</si>
  <si>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</si>
  <si>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</si>
  <si>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</si>
  <si>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</si>
  <si>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</si>
  <si>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</si>
  <si>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</si>
  <si>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</si>
  <si>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</si>
  <si>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</si>
  <si>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</si>
  <si>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</si>
  <si>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</si>
  <si>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</si>
  <si>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</si>
  <si>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</si>
  <si>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</si>
  <si>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</si>
  <si>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</si>
  <si>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</si>
  <si>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</si>
  <si>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</si>
  <si>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</si>
  <si>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</si>
  <si>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</si>
  <si>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</si>
  <si>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</si>
  <si>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</si>
  <si>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</si>
  <si>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</si>
  <si>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</si>
  <si>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</si>
  <si>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</si>
  <si>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</si>
  <si>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</si>
  <si>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</si>
  <si>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</si>
  <si>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</si>
  <si>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</si>
  <si>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</si>
  <si>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</si>
  <si>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</si>
  <si>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</si>
  <si>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</si>
  <si>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</si>
  <si>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</si>
  <si>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</si>
  <si>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</si>
  <si>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</si>
  <si>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</si>
  <si>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</si>
  <si>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</si>
  <si>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</si>
  <si>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</si>
  <si>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</si>
  <si>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</si>
  <si>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</si>
  <si>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</si>
  <si>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</si>
  <si>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</si>
  <si>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</si>
  <si>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</si>
  <si>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</si>
  <si>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</si>
  <si>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</si>
  <si>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</si>
  <si>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</si>
  <si>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</si>
  <si>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</si>
  <si>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</si>
  <si>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</si>
  <si>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</si>
  <si>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</si>
  <si>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</si>
  <si>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</si>
  <si>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</si>
  <si>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</si>
  <si>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</si>
  <si>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</si>
  <si>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</si>
  <si>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</si>
  <si>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</si>
  <si>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</si>
  <si>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</si>
  <si>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</si>
  <si>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</si>
  <si>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</si>
  <si>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</si>
  <si>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</si>
  <si>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</si>
  <si>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</si>
  <si>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</si>
  <si>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</si>
  <si>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</si>
  <si>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</si>
  <si>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</si>
  <si>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</si>
  <si>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</si>
  <si>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</si>
  <si>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</si>
  <si>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</si>
  <si>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</si>
  <si>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</si>
  <si>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</si>
  <si>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</si>
  <si>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</si>
  <si>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</si>
  <si>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</si>
  <si>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</si>
  <si>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</si>
  <si>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</si>
  <si>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</si>
  <si>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</si>
  <si>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</si>
  <si>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</si>
  <si>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</si>
  <si>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</si>
  <si>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</si>
  <si>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</si>
  <si>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</si>
  <si>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</si>
  <si>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</si>
  <si>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</si>
  <si>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</si>
  <si>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</si>
  <si>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</si>
  <si>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</si>
  <si>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</si>
  <si>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</si>
  <si>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</si>
  <si>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</si>
  <si>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</si>
  <si>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</si>
  <si>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</si>
  <si>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</si>
  <si>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</si>
  <si>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</si>
  <si>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</si>
  <si>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</si>
  <si>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</si>
  <si>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</si>
  <si>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</si>
  <si>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</si>
  <si>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</si>
  <si>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</si>
  <si>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</si>
  <si>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</si>
  <si>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</si>
  <si>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</si>
  <si>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</si>
  <si>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</si>
  <si>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</si>
  <si>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</si>
  <si>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</si>
  <si>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</si>
  <si>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</si>
  <si>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</si>
  <si>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</si>
  <si>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</si>
  <si>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</si>
  <si>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</si>
  <si>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</si>
  <si>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</si>
  <si>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</si>
  <si>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</si>
  <si>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</si>
  <si>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</si>
  <si>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</si>
  <si>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</si>
  <si>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</si>
  <si>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</si>
  <si>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</si>
  <si>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</si>
  <si>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</si>
  <si>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</si>
  <si>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</si>
  <si>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</si>
  <si>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</si>
  <si>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</si>
  <si>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</si>
  <si>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</si>
  <si>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</si>
  <si>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</si>
  <si>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</si>
  <si>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</si>
  <si>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</si>
  <si>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</si>
  <si>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</si>
  <si>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</si>
  <si>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</si>
  <si>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</si>
  <si>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</si>
  <si>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</si>
  <si>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</si>
  <si>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</si>
  <si>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</si>
  <si>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</si>
  <si>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</si>
  <si>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</si>
  <si>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</si>
  <si>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</si>
  <si>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</si>
  <si>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</si>
  <si>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</si>
  <si>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</si>
  <si>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</si>
  <si>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</si>
  <si>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</si>
  <si>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</si>
  <si>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</si>
  <si>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</si>
  <si>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</si>
  <si>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</si>
  <si>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</si>
  <si>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</si>
  <si>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</si>
  <si>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</si>
  <si>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</si>
  <si>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</si>
  <si>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</si>
  <si>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</si>
  <si>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</si>
  <si>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</si>
  <si>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</si>
  <si>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</si>
  <si>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</si>
  <si>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</si>
  <si>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</si>
  <si>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</si>
  <si>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</si>
  <si>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</si>
  <si>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</si>
  <si>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</si>
  <si>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</si>
  <si>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</si>
  <si>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</si>
  <si>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</si>
  <si>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</si>
  <si>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</si>
  <si>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</si>
  <si>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</si>
  <si>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</si>
  <si>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</si>
  <si>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</si>
  <si>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</si>
  <si>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</si>
  <si>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</si>
  <si>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</si>
  <si>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</si>
  <si>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</si>
  <si>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</si>
  <si>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</si>
  <si>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</si>
  <si>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</si>
  <si>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</si>
  <si>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</si>
  <si>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</si>
  <si>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</si>
  <si>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</si>
  <si>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</si>
  <si>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</si>
  <si>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</si>
  <si>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</si>
  <si>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</si>
  <si>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</si>
  <si>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</si>
  <si>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</si>
  <si>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</si>
  <si>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</si>
  <si>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</si>
  <si>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</si>
  <si>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</si>
  <si>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</si>
  <si>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</si>
  <si>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</si>
  <si>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</si>
  <si>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</si>
  <si>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</si>
  <si>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</si>
  <si>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</si>
  <si>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</si>
  <si>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</si>
  <si>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</si>
  <si>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</si>
  <si>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</si>
  <si>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</si>
  <si>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</si>
  <si>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</si>
  <si>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</si>
  <si>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</si>
  <si>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</si>
  <si>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</si>
  <si>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</si>
  <si>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</si>
  <si>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</si>
  <si>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</si>
  <si>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</si>
  <si>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</si>
  <si>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</si>
  <si>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</si>
  <si>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</si>
  <si>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</si>
  <si>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</si>
  <si>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</si>
  <si>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</si>
  <si>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</si>
  <si>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</si>
  <si>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</si>
  <si>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</si>
  <si>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</si>
  <si>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</si>
  <si>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</si>
  <si>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</si>
  <si>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</si>
  <si>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</si>
  <si>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</si>
  <si>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</si>
  <si>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</si>
  <si>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</si>
  <si>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</si>
  <si>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</si>
  <si>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</si>
  <si>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</si>
  <si>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</si>
  <si>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</si>
  <si>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</si>
  <si>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</si>
  <si>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</si>
  <si>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</si>
  <si>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</si>
  <si>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</si>
  <si>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</si>
  <si>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</si>
  <si>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</si>
  <si>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</si>
  <si>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</si>
  <si>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</si>
  <si>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</si>
  <si>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</si>
  <si>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</si>
  <si>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</si>
  <si>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</si>
  <si>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</si>
  <si>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</si>
  <si>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</si>
  <si>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</si>
  <si>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</si>
  <si>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</si>
  <si>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</si>
  <si>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</si>
  <si>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</si>
  <si>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</si>
  <si>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</si>
  <si>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</si>
  <si>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</si>
  <si>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</si>
  <si>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</si>
  <si>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</si>
  <si>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</si>
  <si>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</si>
  <si>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</si>
  <si>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</si>
  <si>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</si>
  <si>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</si>
  <si>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</si>
  <si>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</si>
  <si>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</si>
  <si>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</si>
  <si>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</si>
  <si>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</si>
  <si>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</si>
  <si>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</si>
  <si>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</si>
  <si>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</si>
  <si>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</si>
  <si>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</si>
  <si>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</si>
  <si>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</si>
  <si>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</si>
  <si>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</si>
  <si>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</si>
  <si>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</si>
  <si>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</si>
  <si>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</si>
  <si>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</si>
  <si>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</si>
  <si>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</si>
  <si>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</si>
  <si>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</si>
  <si>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</si>
  <si>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</si>
  <si>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</si>
  <si>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</si>
  <si>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</si>
  <si>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</si>
  <si>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</si>
  <si>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</si>
  <si>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</si>
  <si>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</si>
  <si>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</si>
  <si>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</si>
  <si>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</si>
  <si>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</si>
  <si>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</si>
  <si>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</si>
  <si>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</si>
  <si>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</si>
  <si>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</si>
  <si>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</si>
  <si>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</si>
  <si>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</si>
  <si>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</si>
  <si>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</si>
  <si>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</si>
  <si>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</si>
  <si>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</si>
  <si>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</si>
  <si>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</si>
  <si>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</si>
  <si>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</si>
  <si>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</si>
  <si>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</si>
  <si>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</si>
  <si>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</si>
  <si>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</si>
  <si>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</si>
  <si>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</si>
  <si>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</si>
  <si>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</si>
  <si>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</si>
  <si>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</si>
  <si>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</si>
  <si>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</si>
  <si>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</si>
  <si>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</si>
  <si>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</si>
  <si>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</si>
  <si>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</si>
  <si>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</si>
  <si>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</si>
  <si>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</si>
  <si>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</si>
  <si>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</si>
  <si>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</si>
  <si>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</si>
  <si>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</si>
  <si>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</si>
  <si>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</si>
  <si>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</si>
  <si>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</si>
  <si>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</si>
  <si>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</si>
  <si>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</si>
  <si>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</si>
  <si>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</si>
  <si>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</si>
  <si>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</si>
  <si>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</si>
  <si>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</si>
  <si>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</si>
  <si>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</si>
  <si>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</si>
  <si>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</si>
  <si>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</si>
  <si>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</si>
  <si>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</si>
  <si>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</si>
  <si>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</si>
  <si>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</si>
  <si>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</si>
  <si>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</si>
  <si>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</si>
  <si>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</si>
  <si>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</si>
  <si>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</si>
  <si>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</si>
  <si>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</si>
  <si>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</si>
  <si>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</si>
  <si>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</si>
  <si>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</si>
  <si>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</si>
  <si>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</si>
  <si>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</si>
  <si>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</si>
  <si>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</si>
  <si>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</si>
  <si>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</si>
  <si>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</si>
  <si>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</si>
  <si>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</si>
  <si>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</si>
  <si>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</si>
  <si>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</si>
  <si>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</si>
  <si>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</si>
  <si>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</si>
  <si>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</si>
  <si>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</si>
  <si>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</si>
  <si>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</si>
  <si>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</si>
  <si>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</si>
  <si>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</si>
  <si>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</si>
  <si>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</si>
  <si>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</si>
  <si>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</si>
  <si>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</si>
  <si>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</si>
  <si>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</si>
  <si>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</si>
  <si>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</si>
  <si>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</si>
  <si>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</si>
  <si>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</si>
  <si>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</si>
  <si>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</si>
  <si>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</si>
  <si>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</si>
  <si>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</si>
  <si>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</si>
  <si>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</si>
  <si>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</si>
  <si>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</si>
  <si>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</si>
  <si>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</si>
  <si>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</si>
  <si>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</si>
  <si>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</si>
  <si>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</si>
  <si>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</si>
  <si>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</si>
  <si>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</si>
  <si>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</si>
  <si>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</si>
  <si>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</si>
  <si>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</si>
  <si>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</si>
  <si>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</si>
  <si>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</si>
  <si>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</si>
  <si>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</si>
  <si>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</si>
  <si>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</si>
  <si>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</si>
  <si>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</si>
  <si>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</si>
  <si>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</si>
  <si>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</si>
  <si>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</si>
  <si>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</si>
  <si>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</si>
  <si>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</si>
  <si>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</si>
  <si>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</si>
  <si>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</si>
  <si>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</si>
  <si>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</si>
  <si>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</si>
  <si>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</si>
  <si>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</si>
  <si>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</si>
  <si>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</si>
  <si>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</si>
  <si>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</si>
  <si>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</si>
  <si>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</si>
  <si>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</si>
  <si>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</si>
  <si>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</si>
  <si>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</si>
  <si>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</si>
  <si>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</si>
  <si>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</si>
  <si>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</si>
  <si>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</si>
  <si>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</si>
  <si>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</si>
  <si>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</si>
  <si>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</si>
  <si>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</si>
  <si>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</si>
  <si>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</si>
  <si>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</si>
  <si>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</si>
  <si>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</si>
  <si>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</si>
  <si>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</si>
  <si>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</si>
  <si>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</si>
  <si>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</si>
  <si>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</si>
  <si>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</si>
  <si>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</si>
  <si>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</si>
  <si>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</si>
  <si>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</si>
  <si>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</si>
  <si>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</si>
  <si>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</si>
  <si>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</si>
  <si>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</si>
  <si>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</si>
  <si>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</si>
  <si>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</si>
  <si>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</si>
  <si>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</si>
  <si>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</si>
  <si>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</si>
  <si>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</si>
  <si>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</si>
  <si>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</si>
  <si>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</si>
  <si>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</si>
  <si>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</si>
  <si>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</si>
  <si>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</si>
  <si>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</si>
  <si>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</si>
  <si>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</si>
  <si>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</si>
  <si>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</si>
  <si>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</si>
  <si>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</si>
  <si>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</si>
  <si>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</si>
  <si>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</si>
  <si>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</si>
  <si>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</si>
  <si>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</si>
  <si>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</si>
  <si>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</si>
  <si>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</si>
  <si>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</si>
  <si>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</si>
  <si>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</si>
  <si>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</si>
  <si>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</si>
  <si>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</si>
  <si>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</si>
  <si>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</si>
  <si>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</si>
  <si>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</si>
  <si>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</si>
  <si>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</si>
  <si>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</si>
  <si>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</si>
  <si>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</si>
  <si>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</si>
  <si>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</si>
  <si>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</si>
  <si>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</si>
  <si>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</si>
  <si>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</si>
  <si>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</si>
  <si>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</si>
  <si>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</si>
  <si>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</si>
  <si>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</si>
  <si>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</si>
  <si>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</si>
  <si>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</si>
  <si>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</si>
  <si>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</si>
  <si>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</si>
  <si>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</si>
  <si>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</si>
  <si>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</si>
  <si>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</si>
  <si>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</si>
  <si>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</si>
  <si>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</si>
  <si>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</si>
  <si>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</si>
  <si>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</si>
  <si>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</si>
  <si>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</si>
  <si>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</si>
  <si>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</si>
  <si>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</si>
  <si>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</si>
  <si>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</si>
  <si>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</si>
  <si>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</si>
  <si>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</si>
  <si>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</si>
  <si>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</si>
  <si>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</si>
  <si>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</si>
  <si>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</si>
  <si>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</si>
  <si>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</si>
  <si>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</si>
  <si>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</si>
  <si>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</si>
  <si>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</si>
  <si>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</si>
  <si>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</si>
  <si>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</si>
  <si>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</si>
  <si>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</si>
  <si>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</si>
  <si>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</si>
  <si>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</si>
  <si>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</si>
  <si>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</si>
  <si>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</si>
  <si>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</si>
  <si>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</si>
  <si>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</si>
  <si>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</si>
  <si>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</si>
  <si>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</si>
  <si>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</si>
  <si>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</si>
  <si>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</si>
  <si>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</si>
  <si>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</si>
  <si>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</si>
  <si>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</si>
  <si>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</si>
  <si>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</si>
  <si>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</si>
  <si>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</si>
  <si>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</si>
  <si>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</si>
  <si>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</si>
  <si>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</si>
  <si>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</si>
  <si>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</si>
  <si>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</si>
  <si>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</si>
  <si>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</si>
  <si>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</si>
  <si>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</si>
  <si>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</si>
  <si>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</si>
  <si>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</si>
  <si>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</si>
  <si>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</si>
  <si>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</si>
  <si>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</si>
  <si>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</si>
  <si>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</si>
  <si>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</si>
  <si>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</si>
  <si>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</si>
  <si>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</si>
  <si>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</si>
  <si>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</si>
  <si>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</si>
  <si>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</si>
  <si>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</si>
  <si>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</si>
  <si>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</si>
  <si>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</si>
  <si>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</si>
  <si>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</si>
  <si>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</si>
  <si>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</si>
  <si>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</si>
  <si>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</si>
  <si>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</si>
  <si>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</si>
  <si>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</si>
  <si>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</si>
  <si>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</si>
  <si>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</si>
  <si>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</si>
  <si>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</si>
  <si>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</si>
  <si>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</si>
  <si>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</si>
  <si>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</si>
  <si>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</si>
  <si>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</si>
  <si>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</si>
  <si>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</si>
  <si>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</si>
  <si>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</si>
  <si>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</si>
  <si>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</si>
  <si>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</si>
  <si>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</si>
  <si>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</si>
  <si>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</si>
  <si>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</si>
  <si>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</si>
  <si>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</si>
  <si>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</si>
  <si>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</si>
  <si>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</si>
  <si>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</si>
  <si>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</si>
  <si>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</si>
  <si>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</si>
  <si>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</si>
  <si>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</si>
  <si>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</si>
  <si>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</si>
  <si>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</si>
  <si>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</si>
  <si>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</si>
  <si>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</si>
  <si>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</si>
  <si>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</si>
  <si>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</si>
  <si>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</si>
  <si>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</si>
  <si>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</si>
  <si>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</si>
  <si>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</si>
  <si>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</si>
  <si>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</si>
  <si>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</si>
  <si>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</si>
  <si>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</si>
  <si>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</si>
  <si>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</si>
  <si>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</si>
  <si>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</si>
  <si>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</si>
  <si>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</si>
  <si>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</si>
  <si>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</si>
  <si>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</si>
  <si>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</si>
  <si>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</si>
  <si>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</si>
  <si>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</si>
  <si>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</si>
  <si>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</si>
  <si>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</si>
  <si>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</si>
  <si>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</si>
  <si>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</si>
  <si>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</si>
  <si>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</si>
  <si>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</si>
  <si>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</si>
  <si>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</si>
  <si>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</si>
  <si>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</si>
  <si>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</si>
  <si>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</si>
  <si>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</si>
  <si>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</si>
  <si>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</si>
  <si>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</si>
  <si>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</si>
  <si>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</si>
  <si>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</si>
  <si>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</si>
  <si>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</si>
  <si>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</si>
  <si>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</si>
  <si>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</si>
  <si>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</si>
  <si>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</si>
  <si>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</si>
  <si>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</si>
  <si>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</si>
  <si>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</si>
  <si>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</si>
  <si>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</si>
  <si>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</si>
  <si>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</si>
  <si>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</si>
  <si>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</si>
  <si>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</si>
  <si>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</si>
  <si>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</si>
  <si>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</si>
  <si>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</si>
  <si>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</si>
  <si>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</si>
  <si>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</si>
  <si>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</si>
  <si>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</si>
  <si>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</si>
  <si>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</si>
  <si>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</si>
  <si>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</si>
  <si>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</si>
  <si>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</si>
  <si>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</si>
  <si>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</si>
  <si>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</si>
  <si>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</si>
  <si>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</si>
  <si>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</si>
  <si>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</si>
  <si>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</si>
  <si>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</si>
  <si>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</si>
  <si>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</si>
  <si>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</si>
  <si>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</si>
  <si>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</si>
  <si>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</si>
  <si>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</si>
  <si>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</si>
  <si>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</si>
  <si>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</si>
  <si>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</si>
  <si>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</si>
  <si>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</si>
  <si>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</si>
  <si>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</si>
  <si>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</si>
  <si>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</si>
  <si>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</si>
  <si>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</si>
  <si>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</si>
  <si>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</si>
  <si>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</si>
  <si>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</si>
  <si>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</si>
  <si>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</si>
  <si>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</si>
  <si>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</si>
  <si>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</si>
  <si>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</si>
  <si>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</si>
  <si>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</si>
  <si>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</si>
  <si>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</si>
  <si>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</si>
  <si>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</si>
  <si>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</si>
  <si>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</si>
  <si>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</si>
  <si>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</si>
  <si>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</si>
  <si>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</si>
  <si>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</si>
  <si>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</si>
  <si>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</si>
  <si>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</si>
  <si>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</si>
  <si>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</si>
  <si>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</si>
  <si>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</si>
  <si>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</si>
  <si>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</si>
  <si>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</si>
  <si>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</si>
  <si>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</si>
  <si>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</si>
  <si>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</si>
  <si>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</si>
  <si>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</si>
  <si>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</si>
  <si>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</si>
  <si>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</si>
  <si>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</si>
  <si>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</si>
  <si>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</si>
  <si>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</si>
  <si>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</si>
  <si>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</si>
  <si>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</si>
  <si>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</si>
  <si>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</si>
  <si>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</si>
  <si>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</si>
  <si>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</si>
  <si>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</si>
  <si>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</si>
  <si>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</si>
  <si>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</si>
  <si>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</si>
  <si>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</si>
  <si>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</si>
  <si>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</si>
  <si>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</si>
  <si>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</si>
  <si>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</si>
  <si>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</si>
  <si>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</si>
  <si>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</si>
  <si>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</si>
  <si>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</si>
  <si>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</si>
  <si>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</si>
  <si>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</si>
  <si>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</si>
  <si>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</si>
  <si>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</si>
  <si>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</si>
  <si>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</si>
  <si>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</si>
  <si>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</si>
  <si>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</si>
  <si>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</si>
  <si>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</si>
  <si>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</si>
  <si>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</si>
  <si>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</si>
  <si>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</si>
  <si>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</si>
  <si>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</si>
  <si>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</si>
  <si>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</si>
  <si>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</si>
  <si>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</si>
  <si>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</si>
  <si>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</si>
  <si>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</si>
  <si>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</si>
  <si>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</si>
  <si>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</si>
  <si>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</si>
  <si>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</si>
  <si>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</si>
  <si>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</si>
  <si>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</si>
  <si>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</si>
  <si>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</si>
  <si>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</si>
  <si>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</si>
  <si>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</si>
  <si>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</si>
  <si>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</si>
  <si>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</si>
  <si>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</si>
  <si>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</si>
  <si>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</si>
  <si>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</si>
  <si>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</si>
  <si>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</si>
  <si>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</si>
  <si>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</si>
  <si>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</si>
  <si>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</si>
  <si>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</si>
  <si>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</si>
  <si>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</si>
  <si>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</si>
  <si>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</si>
  <si>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</si>
  <si>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</si>
  <si>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</si>
  <si>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</si>
  <si>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</si>
  <si>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</si>
  <si>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</si>
  <si>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</si>
  <si>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</si>
  <si>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</si>
  <si>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</si>
  <si>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</si>
  <si>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</si>
  <si>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</si>
  <si>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</si>
  <si>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</si>
  <si>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</si>
  <si>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</si>
  <si>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</si>
  <si>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</si>
  <si>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</si>
  <si>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</si>
  <si>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</si>
  <si>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</si>
  <si>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</si>
  <si>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</si>
  <si>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</si>
  <si>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</si>
  <si>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</si>
  <si>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</si>
  <si>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</si>
  <si>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</si>
  <si>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</si>
  <si>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</si>
  <si>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</si>
  <si>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</si>
  <si>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</si>
  <si>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</si>
  <si>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</si>
  <si>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</si>
  <si>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</si>
  <si>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</si>
  <si>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</si>
  <si>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</si>
  <si>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</si>
  <si>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</si>
  <si>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</si>
  <si>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</si>
  <si>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</si>
  <si>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</si>
  <si>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</si>
  <si>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</si>
  <si>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</si>
  <si>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</si>
  <si>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</si>
  <si>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</si>
  <si>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</si>
  <si>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</si>
  <si>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</si>
  <si>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</si>
  <si>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</si>
  <si>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</si>
  <si>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</si>
  <si>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</si>
  <si>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</si>
  <si>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</si>
  <si>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</si>
  <si>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</si>
  <si>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</si>
  <si>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</si>
  <si>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</si>
  <si>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</si>
  <si>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</si>
  <si>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</si>
  <si>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</si>
  <si>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</si>
  <si>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</si>
  <si>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</si>
  <si>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</si>
  <si>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</si>
  <si>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</si>
  <si>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</si>
  <si>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</si>
  <si>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</si>
  <si>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</si>
  <si>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</si>
  <si>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</si>
  <si>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</si>
  <si>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</si>
  <si>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</si>
  <si>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</si>
  <si>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</si>
  <si>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</si>
  <si>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</si>
  <si>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</si>
  <si>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</si>
  <si>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</si>
  <si>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</si>
  <si>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</si>
  <si>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</si>
  <si>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</si>
  <si>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</si>
  <si>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</si>
  <si>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</si>
  <si>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</si>
  <si>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</si>
  <si>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</si>
  <si>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</si>
  <si>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</si>
  <si>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</si>
  <si>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20216810001608</t>
  </si>
  <si>
    <t xml:space="preserve">INSTITUTO COLOMBIANO DE BIENESTAR FAMILIAR </t>
  </si>
  <si>
    <t>68-26-2015-305</t>
  </si>
  <si>
    <t>68-26-2016-319</t>
  </si>
  <si>
    <t>765-2016</t>
  </si>
  <si>
    <t>68-0655-2017</t>
  </si>
  <si>
    <t>68-191-2019</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</si>
  <si>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DEL SERVICIO para que este asuma con su personal y bajo su exclusiva responsabilidad dicha atención</t>
  </si>
  <si>
    <t>PRESTAR EL SERVICIO DE ATENCIÓN EDUCACIÓN INICIAL Y CUIDADO A NIÑAS Y NIÑOS MENORES DE 5 AÑOS O HASTA SU INGRESO AL GRADO DE TRANSICIÓN,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</si>
  <si>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A NIÑAS Y NIÑOS MENORES DE 5 AÑOS O HASTA SU INGRESO AL GRADO DE TRANSICIÓN, CON EL FIN DE PROMOVER EL DESARROLLO INTEGRAL DE LA PRIMERA INFANCIA CON CALIDAD DE CONFORMIDAD CON LOS LINEAMIENTOS MANUAL OPERATIVO, Y LAS DIRECTRICES ESTABLECIDAS POR EL ICBF, EN EL MARCO DE LA POLITICA DE ESTADO PARA EL DESARROLLO INTEGRAL DE PRIMERA INFANCIA DE "CERO A SIEMPRE" EN EL SERVICIO DESARROLLO INFANTIL EN MEDIO FAMILIAR</t>
  </si>
  <si>
    <t>68-206-2020</t>
  </si>
  <si>
    <t>68-214-2020</t>
  </si>
  <si>
    <t>68-182-2020</t>
  </si>
  <si>
    <t>68-218-2020</t>
  </si>
  <si>
    <t>21/02/2020</t>
  </si>
  <si>
    <t>19/02/2020</t>
  </si>
  <si>
    <t>28/02/2020</t>
  </si>
  <si>
    <t>31/12/2020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</si>
  <si>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</si>
  <si>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</si>
  <si>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ANDREA GONZALEZ TIRADO </t>
  </si>
  <si>
    <t xml:space="preserve">CALLE 58#16-39 </t>
  </si>
  <si>
    <t>6413912</t>
  </si>
  <si>
    <t>GERENCIA@CRECERYVIVIR.ORG</t>
  </si>
  <si>
    <t>68-1030-18-97-87</t>
  </si>
  <si>
    <t>68-26-2013-457</t>
  </si>
  <si>
    <t xml:space="preserve">ATENDER INTEGRALMENTE A LA PRIMERA INFANCIA EN EL MARCO DE LA ESTRATEGIA DE CERO A SIEMPRE DE CONFORMIDAD CON LAS DIRECTRICES , LINEAMIENTOS Y ESTANDARES ESTABLECIDOS POR EL ICBF, ASI COMO REGULAR LAS RELACIONES ENTRE LAS PARTES DERIVADAS DE LA ENTREGA DE APORTES DEL ICBF AL CONTRATISTA PARA QUE ESTE ASUMA BAJO SU EXCLUSIVA RESPONSABILIDAD DICHA ATENCIÓN. </t>
  </si>
  <si>
    <t xml:space="preserve">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ARMONIA CON LA POLITICA DE ESTADO PARA EL DESARROLLO INTEGRAL DE LA PRIMERA INFANCIA DE CERO A SIEMPRE. </t>
  </si>
  <si>
    <t>BRINDAR ATENCÓN INTEGRAL A NIÑOS MENORES DE SEIS (6) AÑOS EN 90 UPOS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</si>
  <si>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</si>
  <si>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IFANCIA DE CERO A SIEMPRE</t>
  </si>
  <si>
    <t>68-0364-2018</t>
  </si>
  <si>
    <t>PRESTAR EL SERVICIO DE EDUCACION INICIAL EN EL MARCO DE LA ATENCION INTEGRAL A MUJERES GESTANTES, NIÑAS Y NIÑOS MENORES DE 5 AÑOS, O HASTA SU INGRESO AL GRADO DE TRANSICION, DE CONFORMIDAD CON LOS MANUALES OPERATIVOS DE LAS MODALIDADES Y LAS DIRECTRICES E</t>
  </si>
  <si>
    <t>Calle 58 16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</si>
</sst>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3" zoomScaleNormal="83" zoomScaleSheetLayoutView="40" zoomScalePageLayoutView="40" workbookViewId="0">
      <selection activeCell="I183" sqref="I183:L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2" t="s">
        <v>887</v>
      </c>
      <c r="I15" s="32" t="s">
        <v>2624</v>
      </c>
      <c r="J15" s="107" t="s">
        <v>2626</v>
      </c>
      <c r="L15" s="221" t="s">
        <v>8</v>
      </c>
      <c r="M15" s="22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240"/>
      <c r="I20" s="144" t="s">
        <v>887</v>
      </c>
      <c r="J20" s="145" t="s">
        <v>889</v>
      </c>
      <c r="K20" s="146">
        <v>7127083054</v>
      </c>
      <c r="L20" s="147"/>
      <c r="M20" s="147">
        <v>44561</v>
      </c>
      <c r="N20" s="130">
        <f>+(M20-L20)/30</f>
        <v>1485.3666666666666</v>
      </c>
      <c r="O20" s="133"/>
      <c r="U20" s="129"/>
      <c r="V20" s="104">
        <f ca="1">NOW()</f>
        <v>44194.509964583332</v>
      </c>
      <c r="W20" s="104">
        <f ca="1">NOW()</f>
        <v>44194.509964583332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ASOCIACIÓN CRECER Y VIVIR</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2700</v>
      </c>
      <c r="E48" s="172">
        <v>35432</v>
      </c>
      <c r="F48" s="172">
        <v>35795</v>
      </c>
      <c r="G48" s="155">
        <f>IF(AND(E48&lt;&gt;"",F48&lt;&gt;""),((F48-E48)/30),"")</f>
        <v>12.1</v>
      </c>
      <c r="H48" s="117" t="s">
        <v>2704</v>
      </c>
      <c r="I48" s="111" t="s">
        <v>887</v>
      </c>
      <c r="J48" s="111" t="s">
        <v>889</v>
      </c>
      <c r="K48" s="118">
        <v>25485009</v>
      </c>
      <c r="L48" s="113" t="s">
        <v>1148</v>
      </c>
      <c r="M48" s="114">
        <v>1</v>
      </c>
      <c r="N48" s="113" t="s">
        <v>27</v>
      </c>
      <c r="O48" s="113" t="s">
        <v>1148</v>
      </c>
      <c r="P48" s="78"/>
    </row>
    <row r="49" spans="1:16" s="6" customFormat="1" ht="24.75" customHeight="1" x14ac:dyDescent="0.25">
      <c r="A49" s="138">
        <v>2</v>
      </c>
      <c r="B49" s="117" t="s">
        <v>2677</v>
      </c>
      <c r="C49" s="110" t="s">
        <v>31</v>
      </c>
      <c r="D49" s="116" t="s">
        <v>2701</v>
      </c>
      <c r="E49" s="172">
        <v>41577</v>
      </c>
      <c r="F49" s="172">
        <v>41988</v>
      </c>
      <c r="G49" s="155">
        <f t="shared" ref="G49:G50" si="2">IF(AND(E49&lt;&gt;"",F49&lt;&gt;""),((F49-E49)/30),"")</f>
        <v>13.7</v>
      </c>
      <c r="H49" s="173" t="s">
        <v>2702</v>
      </c>
      <c r="I49" s="111" t="s">
        <v>887</v>
      </c>
      <c r="J49" s="111" t="s">
        <v>889</v>
      </c>
      <c r="K49" s="118">
        <v>5953510965</v>
      </c>
      <c r="L49" s="113" t="s">
        <v>26</v>
      </c>
      <c r="M49" s="114">
        <v>0.3</v>
      </c>
      <c r="N49" s="113" t="s">
        <v>27</v>
      </c>
      <c r="O49" s="113" t="s">
        <v>1148</v>
      </c>
      <c r="P49" s="78"/>
    </row>
    <row r="50" spans="1:16" s="6" customFormat="1" ht="24.75" customHeight="1" x14ac:dyDescent="0.25">
      <c r="A50" s="138">
        <v>3</v>
      </c>
      <c r="B50" s="117" t="s">
        <v>2677</v>
      </c>
      <c r="C50" s="110" t="s">
        <v>31</v>
      </c>
      <c r="D50" s="116" t="s">
        <v>2678</v>
      </c>
      <c r="E50" s="172">
        <v>42093</v>
      </c>
      <c r="F50" s="172">
        <v>42369</v>
      </c>
      <c r="G50" s="155">
        <f t="shared" si="2"/>
        <v>9.1999999999999993</v>
      </c>
      <c r="H50" s="117" t="s">
        <v>2683</v>
      </c>
      <c r="I50" s="111" t="s">
        <v>887</v>
      </c>
      <c r="J50" s="111" t="s">
        <v>889</v>
      </c>
      <c r="K50" s="118">
        <v>186707165</v>
      </c>
      <c r="L50" s="113" t="s">
        <v>26</v>
      </c>
      <c r="M50" s="114">
        <v>0.8</v>
      </c>
      <c r="N50" s="113" t="s">
        <v>27</v>
      </c>
      <c r="O50" s="113" t="s">
        <v>1148</v>
      </c>
      <c r="P50" s="78"/>
    </row>
    <row r="51" spans="1:16" s="6" customFormat="1" ht="24.75" customHeight="1" outlineLevel="1" x14ac:dyDescent="0.25">
      <c r="A51" s="138">
        <v>4</v>
      </c>
      <c r="B51" s="117" t="s">
        <v>2677</v>
      </c>
      <c r="C51" s="110" t="s">
        <v>31</v>
      </c>
      <c r="D51" s="116" t="s">
        <v>2679</v>
      </c>
      <c r="E51" s="172">
        <v>42422</v>
      </c>
      <c r="F51" s="172">
        <v>42674</v>
      </c>
      <c r="G51" s="155">
        <f t="shared" ref="G51:G107" si="3">IF(AND(E51&lt;&gt;"",F51&lt;&gt;""),((F51-E51)/30),"")</f>
        <v>8.4</v>
      </c>
      <c r="H51" s="173" t="s">
        <v>2684</v>
      </c>
      <c r="I51" s="111" t="s">
        <v>887</v>
      </c>
      <c r="J51" s="111" t="s">
        <v>889</v>
      </c>
      <c r="K51" s="118">
        <v>5015619657</v>
      </c>
      <c r="L51" s="113" t="s">
        <v>1148</v>
      </c>
      <c r="M51" s="114">
        <v>1</v>
      </c>
      <c r="N51" s="113" t="s">
        <v>27</v>
      </c>
      <c r="O51" s="113" t="s">
        <v>1148</v>
      </c>
      <c r="P51" s="78"/>
    </row>
    <row r="52" spans="1:16" s="7" customFormat="1" ht="24.75" customHeight="1" outlineLevel="1" x14ac:dyDescent="0.25">
      <c r="A52" s="139">
        <v>5</v>
      </c>
      <c r="B52" s="117" t="s">
        <v>2677</v>
      </c>
      <c r="C52" s="110" t="s">
        <v>31</v>
      </c>
      <c r="D52" s="116" t="s">
        <v>2680</v>
      </c>
      <c r="E52" s="172">
        <v>42716</v>
      </c>
      <c r="F52" s="172">
        <v>43084</v>
      </c>
      <c r="G52" s="155">
        <f t="shared" si="3"/>
        <v>12.266666666666667</v>
      </c>
      <c r="H52" s="117" t="s">
        <v>2685</v>
      </c>
      <c r="I52" s="111" t="s">
        <v>887</v>
      </c>
      <c r="J52" s="111" t="s">
        <v>889</v>
      </c>
      <c r="K52" s="118">
        <v>6046463241</v>
      </c>
      <c r="L52" s="113" t="s">
        <v>1148</v>
      </c>
      <c r="M52" s="114">
        <v>1</v>
      </c>
      <c r="N52" s="113" t="s">
        <v>27</v>
      </c>
      <c r="O52" s="113" t="s">
        <v>1148</v>
      </c>
      <c r="P52" s="79"/>
    </row>
    <row r="53" spans="1:16" s="7" customFormat="1" ht="24.75" customHeight="1" outlineLevel="1" x14ac:dyDescent="0.25">
      <c r="A53" s="139">
        <v>6</v>
      </c>
      <c r="B53" s="117" t="s">
        <v>2677</v>
      </c>
      <c r="C53" s="110" t="s">
        <v>31</v>
      </c>
      <c r="D53" s="116" t="s">
        <v>2681</v>
      </c>
      <c r="E53" s="172">
        <v>43085</v>
      </c>
      <c r="F53" s="172">
        <v>43404</v>
      </c>
      <c r="G53" s="155">
        <f t="shared" si="3"/>
        <v>10.633333333333333</v>
      </c>
      <c r="H53" s="117" t="s">
        <v>2705</v>
      </c>
      <c r="I53" s="111" t="s">
        <v>887</v>
      </c>
      <c r="J53" s="111" t="s">
        <v>889</v>
      </c>
      <c r="K53" s="115">
        <v>4830068164</v>
      </c>
      <c r="L53" s="113" t="s">
        <v>1148</v>
      </c>
      <c r="M53" s="114">
        <v>1</v>
      </c>
      <c r="N53" s="113" t="s">
        <v>27</v>
      </c>
      <c r="O53" s="113" t="s">
        <v>1148</v>
      </c>
      <c r="P53" s="79"/>
    </row>
    <row r="54" spans="1:16" s="7" customFormat="1" ht="24.75" customHeight="1" outlineLevel="1" x14ac:dyDescent="0.25">
      <c r="A54" s="139">
        <v>7</v>
      </c>
      <c r="B54" s="117" t="s">
        <v>2677</v>
      </c>
      <c r="C54" s="110" t="s">
        <v>31</v>
      </c>
      <c r="D54" s="116" t="s">
        <v>2682</v>
      </c>
      <c r="E54" s="172">
        <v>43484</v>
      </c>
      <c r="F54" s="172">
        <v>43826</v>
      </c>
      <c r="G54" s="155">
        <f t="shared" si="3"/>
        <v>11.4</v>
      </c>
      <c r="H54" s="117" t="s">
        <v>2706</v>
      </c>
      <c r="I54" s="111" t="s">
        <v>887</v>
      </c>
      <c r="J54" s="111" t="s">
        <v>889</v>
      </c>
      <c r="K54" s="115">
        <v>6176482336</v>
      </c>
      <c r="L54" s="113" t="s">
        <v>1148</v>
      </c>
      <c r="M54" s="114">
        <v>1</v>
      </c>
      <c r="N54" s="113" t="s">
        <v>27</v>
      </c>
      <c r="O54" s="113" t="s">
        <v>1148</v>
      </c>
      <c r="P54" s="79"/>
    </row>
    <row r="55" spans="1:16" s="7" customFormat="1" ht="24.75" customHeight="1" outlineLevel="1" x14ac:dyDescent="0.25">
      <c r="A55" s="139">
        <v>8</v>
      </c>
      <c r="B55" s="117" t="s">
        <v>2677</v>
      </c>
      <c r="C55" s="119" t="s">
        <v>31</v>
      </c>
      <c r="D55" s="109" t="s">
        <v>2707</v>
      </c>
      <c r="E55" s="140">
        <v>43398</v>
      </c>
      <c r="F55" s="140">
        <v>43434</v>
      </c>
      <c r="G55" s="155">
        <f t="shared" si="3"/>
        <v>1.2</v>
      </c>
      <c r="H55" s="112" t="s">
        <v>2708</v>
      </c>
      <c r="I55" s="111" t="s">
        <v>887</v>
      </c>
      <c r="J55" s="111" t="s">
        <v>889</v>
      </c>
      <c r="K55" s="115">
        <v>533510104</v>
      </c>
      <c r="L55" s="113" t="s">
        <v>1148</v>
      </c>
      <c r="M55" s="114">
        <v>1</v>
      </c>
      <c r="N55" s="113" t="s">
        <v>27</v>
      </c>
      <c r="O55" s="113" t="s">
        <v>1148</v>
      </c>
      <c r="P55" s="79"/>
    </row>
    <row r="56" spans="1:16" s="7" customFormat="1" ht="24.75" customHeight="1" outlineLevel="1" x14ac:dyDescent="0.25">
      <c r="A56" s="139">
        <v>9</v>
      </c>
      <c r="B56" s="117" t="s">
        <v>2677</v>
      </c>
      <c r="C56" s="119" t="s">
        <v>31</v>
      </c>
      <c r="D56" s="109" t="s">
        <v>2689</v>
      </c>
      <c r="E56" s="140">
        <v>43889</v>
      </c>
      <c r="F56" s="140">
        <v>44196</v>
      </c>
      <c r="G56" s="155">
        <f t="shared" si="3"/>
        <v>10.233333333333333</v>
      </c>
      <c r="H56" s="117" t="s">
        <v>2695</v>
      </c>
      <c r="I56" s="111" t="s">
        <v>887</v>
      </c>
      <c r="J56" s="116" t="s">
        <v>889</v>
      </c>
      <c r="K56" s="68">
        <v>4802551809</v>
      </c>
      <c r="L56" s="113" t="s">
        <v>1148</v>
      </c>
      <c r="M56" s="114">
        <v>1</v>
      </c>
      <c r="N56" s="113" t="s">
        <v>1151</v>
      </c>
      <c r="O56" s="113" t="s">
        <v>1148</v>
      </c>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2686</v>
      </c>
      <c r="E114" s="172">
        <v>43882</v>
      </c>
      <c r="F114" s="172">
        <v>44196</v>
      </c>
      <c r="G114" s="155">
        <f>IF(AND(E114&lt;&gt;"",F114&lt;&gt;""),((F114-E114)/30),"")</f>
        <v>10.466666666666667</v>
      </c>
      <c r="H114" s="117" t="s">
        <v>2694</v>
      </c>
      <c r="I114" s="116" t="s">
        <v>887</v>
      </c>
      <c r="J114" s="116" t="s">
        <v>913</v>
      </c>
      <c r="K114" s="68">
        <v>479180667.66000003</v>
      </c>
      <c r="L114" s="100">
        <f>+IF(AND(K114&gt;0,O114="Ejecución"),(K114/877802)*Tabla28[[#This Row],[% participación]],IF(AND(K114&gt;0,O114&lt;&gt;"Ejecución"),"-",""))</f>
        <v>545.88696273191454</v>
      </c>
      <c r="M114" s="119" t="s">
        <v>1148</v>
      </c>
      <c r="N114" s="168">
        <f>+IF(M118="No",1,IF(M118="Si","Ingrese %",""))</f>
        <v>1</v>
      </c>
      <c r="O114" s="157" t="s">
        <v>1150</v>
      </c>
      <c r="P114" s="78"/>
    </row>
    <row r="115" spans="1:16" s="6" customFormat="1" ht="24.75" customHeight="1" x14ac:dyDescent="0.25">
      <c r="A115" s="138">
        <v>2</v>
      </c>
      <c r="B115" s="156" t="s">
        <v>2665</v>
      </c>
      <c r="C115" s="158" t="s">
        <v>31</v>
      </c>
      <c r="D115" s="116" t="s">
        <v>2687</v>
      </c>
      <c r="E115" s="172">
        <v>43882</v>
      </c>
      <c r="F115" s="172">
        <v>44196</v>
      </c>
      <c r="G115" s="155">
        <f t="shared" ref="G115:G116" si="4">IF(AND(E115&lt;&gt;"",F115&lt;&gt;""),((F115-E115)/30),"")</f>
        <v>10.466666666666667</v>
      </c>
      <c r="H115" s="117" t="s">
        <v>2695</v>
      </c>
      <c r="I115" s="63" t="s">
        <v>887</v>
      </c>
      <c r="J115" s="63" t="s">
        <v>913</v>
      </c>
      <c r="K115" s="68">
        <v>960321740.50810122</v>
      </c>
      <c r="L115" s="100">
        <f>+IF(AND(K115&gt;0,O115="Ejecución"),(K115/877802)*Tabla28[[#This Row],[% participación]],IF(AND(K115&gt;0,O115&lt;&gt;"Ejecución"),"-",""))</f>
        <v>1094.0072368348458</v>
      </c>
      <c r="M115" s="65" t="s">
        <v>1148</v>
      </c>
      <c r="N115" s="168">
        <f>+IF(M118="No",1,IF(M118="Si","Ingrese %",""))</f>
        <v>1</v>
      </c>
      <c r="O115" s="157" t="s">
        <v>1150</v>
      </c>
      <c r="P115" s="78"/>
    </row>
    <row r="116" spans="1:16" s="6" customFormat="1" ht="24.75" customHeight="1" x14ac:dyDescent="0.25">
      <c r="A116" s="138">
        <v>3</v>
      </c>
      <c r="B116" s="156" t="s">
        <v>2665</v>
      </c>
      <c r="C116" s="158" t="s">
        <v>31</v>
      </c>
      <c r="D116" s="116" t="s">
        <v>2687</v>
      </c>
      <c r="E116" s="172">
        <v>43882</v>
      </c>
      <c r="F116" s="172">
        <v>44196</v>
      </c>
      <c r="G116" s="155">
        <f t="shared" si="4"/>
        <v>10.466666666666667</v>
      </c>
      <c r="H116" s="117" t="s">
        <v>2695</v>
      </c>
      <c r="I116" s="63" t="s">
        <v>887</v>
      </c>
      <c r="J116" s="63" t="s">
        <v>939</v>
      </c>
      <c r="K116" s="68">
        <v>694808159.39189875</v>
      </c>
      <c r="L116" s="100">
        <f>+IF(AND(K116&gt;0,O116="Ejecución"),(K116/877802)*Tabla28[[#This Row],[% participación]],IF(AND(K116&gt;0,O116&lt;&gt;"Ejecución"),"-",""))</f>
        <v>791.53175703848785</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6" t="s">
        <v>2687</v>
      </c>
      <c r="E117" s="172">
        <v>43882</v>
      </c>
      <c r="F117" s="172">
        <v>44196</v>
      </c>
      <c r="G117" s="155">
        <f t="shared" ref="G117:G159" si="5">IF(AND(E117&lt;&gt;"",F117&lt;&gt;""),((F117-E117)/30),"")</f>
        <v>10.466666666666667</v>
      </c>
      <c r="H117" s="117" t="s">
        <v>2695</v>
      </c>
      <c r="I117" s="63" t="s">
        <v>887</v>
      </c>
      <c r="J117" s="63" t="s">
        <v>961</v>
      </c>
      <c r="K117" s="68">
        <v>347726771.1564557</v>
      </c>
      <c r="L117" s="100">
        <f>+IF(AND(K117&gt;0,O117="Ejecución"),(K117/877802)*Tabla28[[#This Row],[% participación]],IF(AND(K117&gt;0,O117&lt;&gt;"Ejecución"),"-",""))</f>
        <v>396.13349155784073</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72" t="s">
        <v>2687</v>
      </c>
      <c r="E118" s="172" t="s">
        <v>2690</v>
      </c>
      <c r="F118" s="172" t="s">
        <v>2693</v>
      </c>
      <c r="G118" s="155">
        <f t="shared" si="5"/>
        <v>10.466666666666667</v>
      </c>
      <c r="H118" s="117" t="s">
        <v>2695</v>
      </c>
      <c r="I118" s="63" t="s">
        <v>887</v>
      </c>
      <c r="J118" s="63" t="s">
        <v>957</v>
      </c>
      <c r="K118" s="68">
        <v>387150481.98354429</v>
      </c>
      <c r="L118" s="100">
        <f>+IF(AND(K118&gt;0,O118="Ejecución"),(K118/877802)*Tabla28[[#This Row],[% participación]],IF(AND(K118&gt;0,O118&lt;&gt;"Ejecución"),"-",""))</f>
        <v>441.04534050223657</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72" t="s">
        <v>2688</v>
      </c>
      <c r="E119" s="172" t="s">
        <v>2691</v>
      </c>
      <c r="F119" s="172" t="s">
        <v>2693</v>
      </c>
      <c r="G119" s="155">
        <f t="shared" si="5"/>
        <v>10.533333333333333</v>
      </c>
      <c r="H119" s="117" t="s">
        <v>2695</v>
      </c>
      <c r="I119" s="63" t="s">
        <v>887</v>
      </c>
      <c r="J119" s="63" t="s">
        <v>926</v>
      </c>
      <c r="K119" s="68">
        <v>1315967957.6506836</v>
      </c>
      <c r="L119" s="100">
        <f>+IF(AND(K119&gt;0,O119="Ejecución"),(K119/877802)*Tabla28[[#This Row],[% participación]],IF(AND(K119&gt;0,O119&lt;&gt;"Ejecución"),"-",""))</f>
        <v>1499.1626330888785</v>
      </c>
      <c r="M119" s="65" t="s">
        <v>1148</v>
      </c>
      <c r="N119" s="168">
        <f t="shared" si="6"/>
        <v>1</v>
      </c>
      <c r="O119" s="157" t="s">
        <v>1150</v>
      </c>
      <c r="P119" s="79"/>
    </row>
    <row r="120" spans="1:16" s="7" customFormat="1" ht="24.75" customHeight="1" outlineLevel="1" x14ac:dyDescent="0.25">
      <c r="A120" s="139">
        <v>7</v>
      </c>
      <c r="B120" s="156" t="s">
        <v>2665</v>
      </c>
      <c r="C120" s="158" t="s">
        <v>31</v>
      </c>
      <c r="D120" s="172" t="s">
        <v>2688</v>
      </c>
      <c r="E120" s="172" t="s">
        <v>2691</v>
      </c>
      <c r="F120" s="172" t="s">
        <v>2693</v>
      </c>
      <c r="G120" s="155">
        <f t="shared" si="5"/>
        <v>10.533333333333333</v>
      </c>
      <c r="H120" s="117" t="s">
        <v>2695</v>
      </c>
      <c r="I120" s="63" t="s">
        <v>887</v>
      </c>
      <c r="J120" s="63" t="s">
        <v>909</v>
      </c>
      <c r="K120" s="68">
        <v>1509964813.0063403</v>
      </c>
      <c r="L120" s="100">
        <f>+IF(AND(K120&gt;0,O120="Ejecución"),(K120/877802)*Tabla28[[#This Row],[% participación]],IF(AND(K120&gt;0,O120&lt;&gt;"Ejecución"),"-",""))</f>
        <v>1720.1656102473453</v>
      </c>
      <c r="M120" s="65" t="s">
        <v>1148</v>
      </c>
      <c r="N120" s="168">
        <f t="shared" si="6"/>
        <v>1</v>
      </c>
      <c r="O120" s="157" t="s">
        <v>1150</v>
      </c>
      <c r="P120" s="79"/>
    </row>
    <row r="121" spans="1:16" s="7" customFormat="1" ht="24.75" customHeight="1" outlineLevel="1" x14ac:dyDescent="0.25">
      <c r="A121" s="139">
        <v>8</v>
      </c>
      <c r="B121" s="156" t="s">
        <v>2665</v>
      </c>
      <c r="C121" s="158" t="s">
        <v>31</v>
      </c>
      <c r="D121" s="172" t="s">
        <v>2688</v>
      </c>
      <c r="E121" s="172" t="s">
        <v>2691</v>
      </c>
      <c r="F121" s="172" t="s">
        <v>2693</v>
      </c>
      <c r="G121" s="155">
        <f t="shared" si="5"/>
        <v>10.533333333333333</v>
      </c>
      <c r="H121" s="117" t="s">
        <v>2695</v>
      </c>
      <c r="I121" s="63" t="s">
        <v>887</v>
      </c>
      <c r="J121" s="63" t="s">
        <v>951</v>
      </c>
      <c r="K121" s="68">
        <v>1957356251.0229764</v>
      </c>
      <c r="L121" s="100">
        <f>+IF(AND(K121&gt;0,O121="Ejecución"),(K121/877802)*Tabla28[[#This Row],[% participación]],IF(AND(K121&gt;0,O121&lt;&gt;"Ejecución"),"-",""))</f>
        <v>2229.8379942435495</v>
      </c>
      <c r="M121" s="65" t="s">
        <v>1148</v>
      </c>
      <c r="N121" s="168">
        <f t="shared" si="6"/>
        <v>1</v>
      </c>
      <c r="O121" s="157" t="s">
        <v>1150</v>
      </c>
      <c r="P121" s="79"/>
    </row>
    <row r="122" spans="1:16" s="7" customFormat="1" ht="24.75" customHeight="1" outlineLevel="1" x14ac:dyDescent="0.25">
      <c r="A122" s="139">
        <v>9</v>
      </c>
      <c r="B122" s="156" t="s">
        <v>2665</v>
      </c>
      <c r="C122" s="158" t="s">
        <v>31</v>
      </c>
      <c r="D122" s="116" t="s">
        <v>2689</v>
      </c>
      <c r="E122" s="116" t="s">
        <v>2692</v>
      </c>
      <c r="F122" s="116" t="s">
        <v>2693</v>
      </c>
      <c r="G122" s="155">
        <f t="shared" si="5"/>
        <v>10.233333333333333</v>
      </c>
      <c r="H122" s="117" t="s">
        <v>2695</v>
      </c>
      <c r="I122" s="63" t="s">
        <v>887</v>
      </c>
      <c r="J122" s="63" t="s">
        <v>889</v>
      </c>
      <c r="K122" s="68">
        <v>4802551809</v>
      </c>
      <c r="L122" s="100">
        <f>+IF(AND(K122&gt;0,O122="Ejecución"),(K122/877802)*Tabla28[[#This Row],[% participación]],IF(AND(K122&gt;0,O122&lt;&gt;"Ejecución"),"-",""))</f>
        <v>5471.1105796067905</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0.02</v>
      </c>
      <c r="G179" s="160">
        <f>IF(F179&gt;0,SUM(E179+F179),"")</f>
        <v>0.04</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285083322.16000003</v>
      </c>
      <c r="F185" s="92"/>
      <c r="G185" s="93"/>
      <c r="H185" s="88"/>
      <c r="I185" s="90" t="s">
        <v>2627</v>
      </c>
      <c r="J185" s="161">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2696</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2697</v>
      </c>
      <c r="J211" s="27" t="s">
        <v>2622</v>
      </c>
      <c r="K211" s="143" t="s">
        <v>2709</v>
      </c>
      <c r="L211" s="21"/>
      <c r="M211" s="21"/>
      <c r="N211" s="21"/>
      <c r="O211" s="8"/>
    </row>
    <row r="212" spans="1:15" x14ac:dyDescent="0.25">
      <c r="A212" s="9"/>
      <c r="B212" s="27" t="s">
        <v>2619</v>
      </c>
      <c r="C212" s="142" t="s">
        <v>2696</v>
      </c>
      <c r="D212" s="21"/>
      <c r="G212" s="27" t="s">
        <v>2621</v>
      </c>
      <c r="H212" s="143" t="s">
        <v>2698</v>
      </c>
      <c r="J212" s="27" t="s">
        <v>2623</v>
      </c>
      <c r="K212" s="142"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2020-12-29T10:11:56Z</cp:lastPrinted>
  <dcterms:created xsi:type="dcterms:W3CDTF">2020-10-14T21:57:42Z</dcterms:created>
  <dcterms:modified xsi:type="dcterms:W3CDTF">2020-12-29T17:15:34Z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