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UX YADIRA\Desktop\BANCO NACIONAL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<sst xmlns="http://schemas.openxmlformats.org/spreadsheetml/2006/main" count="3175" uniqueCount="2696">
  <si>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</si>
  <si>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</si>
  <si>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</si>
  <si>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</si>
  <si>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</si>
  <si>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</si>
  <si>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</si>
  <si>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</si>
  <si>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</si>
  <si>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</si>
  <si>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</si>
  <si>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</si>
  <si>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</si>
  <si>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</si>
  <si>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</si>
  <si>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</si>
  <si>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</si>
  <si>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</si>
  <si>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</si>
  <si>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</si>
  <si>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</si>
  <si>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</si>
  <si>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</si>
  <si>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</si>
  <si>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</si>
  <si>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</si>
  <si>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</si>
  <si>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</si>
  <si>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</si>
  <si>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</si>
  <si>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</si>
  <si>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</si>
  <si>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</si>
  <si>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</si>
  <si>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</si>
  <si>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</si>
  <si>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</si>
  <si>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</si>
  <si>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</si>
  <si>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</si>
  <si>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</si>
  <si>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</si>
  <si>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</si>
  <si>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</si>
  <si>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</si>
  <si>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</si>
  <si>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</si>
  <si>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</si>
  <si>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</si>
  <si>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</si>
  <si>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</si>
  <si>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</si>
  <si>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</si>
  <si>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</si>
  <si>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</si>
  <si>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</si>
  <si>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</si>
  <si>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</si>
  <si>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</si>
  <si>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</si>
  <si>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</si>
  <si>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</si>
  <si>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</si>
  <si>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</si>
  <si>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</si>
  <si>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</si>
  <si>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</si>
  <si>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</si>
  <si>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</si>
  <si>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</si>
  <si>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</si>
  <si>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</si>
  <si>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</si>
  <si>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</si>
  <si>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</si>
  <si>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</si>
  <si>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</si>
  <si>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</si>
  <si>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</si>
  <si>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</si>
  <si>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</si>
  <si>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</si>
  <si>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</si>
  <si>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</si>
  <si>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</si>
  <si>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</si>
  <si>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</si>
  <si>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</si>
  <si>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</si>
  <si>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</si>
  <si>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</si>
  <si>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</si>
  <si>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</si>
  <si>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</si>
  <si>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</si>
  <si>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</si>
  <si>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</si>
  <si>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</si>
  <si>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</si>
  <si>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</si>
  <si>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</si>
  <si>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</si>
  <si>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</si>
  <si>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</si>
  <si>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</si>
  <si>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</si>
  <si>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</si>
  <si>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</si>
  <si>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</si>
  <si>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</si>
  <si>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</si>
  <si>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</si>
  <si>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</si>
  <si>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</si>
  <si>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</si>
  <si>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</si>
  <si>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</si>
  <si>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</si>
  <si>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</si>
  <si>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</si>
  <si>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</si>
  <si>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</si>
  <si>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</si>
  <si>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</si>
  <si>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</si>
  <si>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</si>
  <si>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</si>
  <si>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</si>
  <si>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</si>
  <si>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</si>
  <si>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</si>
  <si>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</si>
  <si>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</si>
  <si>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</si>
  <si>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</si>
  <si>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</si>
  <si>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</si>
  <si>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</si>
  <si>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</si>
  <si>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</si>
  <si>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</si>
  <si>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</si>
  <si>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</si>
  <si>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</si>
  <si>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</si>
  <si>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</si>
  <si>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</si>
  <si>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</si>
  <si>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</si>
  <si>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</si>
  <si>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</si>
  <si>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</si>
  <si>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</si>
  <si>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</si>
  <si>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</si>
  <si>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</si>
  <si>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</si>
  <si>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</si>
  <si>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</si>
  <si>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</si>
  <si>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</si>
  <si>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</si>
  <si>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</si>
  <si>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</si>
  <si>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</si>
  <si>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</si>
  <si>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</si>
  <si>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</si>
  <si>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</si>
  <si>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</si>
  <si>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</si>
  <si>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</si>
  <si>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</si>
  <si>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</si>
  <si>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</si>
  <si>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</si>
  <si>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</si>
  <si>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</si>
  <si>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</si>
  <si>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</si>
  <si>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</si>
  <si>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</si>
  <si>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</si>
  <si>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</si>
  <si>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</si>
  <si>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</si>
  <si>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</si>
  <si>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</si>
  <si>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</si>
  <si>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</si>
  <si>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</si>
  <si>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</si>
  <si>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</si>
  <si>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</si>
  <si>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</si>
  <si>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</si>
  <si>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</si>
  <si>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</si>
  <si>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</si>
  <si>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</si>
  <si>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</si>
  <si>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</si>
  <si>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</si>
  <si>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</si>
  <si>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</si>
  <si>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</si>
  <si>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</si>
  <si>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</si>
  <si>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</si>
  <si>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</si>
  <si>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</si>
  <si>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</si>
  <si>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</si>
  <si>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</si>
  <si>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</si>
  <si>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</si>
  <si>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</si>
  <si>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</si>
  <si>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</si>
  <si>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</si>
  <si>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</si>
  <si>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</si>
  <si>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</si>
  <si>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</si>
  <si>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</si>
  <si>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</si>
  <si>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</si>
  <si>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</si>
  <si>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</si>
  <si>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</si>
  <si>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</si>
  <si>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</si>
  <si>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</si>
  <si>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</si>
  <si>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</si>
  <si>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</si>
  <si>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</si>
  <si>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</si>
  <si>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</si>
  <si>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</si>
  <si>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</si>
  <si>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</si>
  <si>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</si>
  <si>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</si>
  <si>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</si>
  <si>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</si>
  <si>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</si>
  <si>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</si>
  <si>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</si>
  <si>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</si>
  <si>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</si>
  <si>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</si>
  <si>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</si>
  <si>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</si>
  <si>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</si>
  <si>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</si>
  <si>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</si>
  <si>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</si>
  <si>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</si>
  <si>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</si>
  <si>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</si>
  <si>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</si>
  <si>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</si>
  <si>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</si>
  <si>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</si>
  <si>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</si>
  <si>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</si>
  <si>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</si>
  <si>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</si>
  <si>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</si>
  <si>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</si>
  <si>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</si>
  <si>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</si>
  <si>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</si>
  <si>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</si>
  <si>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</si>
  <si>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</si>
  <si>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</si>
  <si>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</si>
  <si>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</si>
  <si>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</si>
  <si>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</si>
  <si>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</si>
  <si>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</si>
  <si>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</si>
  <si>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</si>
  <si>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</si>
  <si>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</si>
  <si>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</si>
  <si>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</si>
  <si>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</si>
  <si>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</si>
  <si>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</si>
  <si>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</si>
  <si>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</si>
  <si>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</si>
  <si>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</si>
  <si>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</si>
  <si>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</si>
  <si>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</si>
  <si>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</si>
  <si>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</si>
  <si>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</si>
  <si>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</si>
  <si>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</si>
  <si>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</si>
  <si>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</si>
  <si>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</si>
  <si>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</si>
  <si>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</si>
  <si>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</si>
  <si>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</si>
  <si>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</si>
  <si>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</si>
  <si>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</si>
  <si>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</si>
  <si>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</si>
  <si>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</si>
  <si>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</si>
  <si>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</si>
  <si>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</si>
  <si>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</si>
  <si>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</si>
  <si>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</si>
  <si>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</si>
  <si>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</si>
  <si>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</si>
  <si>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</si>
  <si>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</si>
  <si>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</si>
  <si>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</si>
  <si>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</si>
  <si>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</si>
  <si>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</si>
  <si>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</si>
  <si>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</si>
  <si>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</si>
  <si>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</si>
  <si>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</si>
  <si>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</si>
  <si>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</si>
  <si>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</si>
  <si>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</si>
  <si>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</si>
  <si>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</si>
  <si>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</si>
  <si>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</si>
  <si>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</si>
  <si>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</si>
  <si>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</si>
  <si>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</si>
  <si>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</si>
  <si>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</si>
  <si>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</si>
  <si>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</si>
  <si>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</si>
  <si>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</si>
  <si>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</si>
  <si>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</si>
  <si>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</si>
  <si>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</si>
  <si>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</si>
  <si>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</si>
  <si>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</si>
  <si>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</si>
  <si>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</si>
  <si>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</si>
  <si>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</si>
  <si>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</si>
  <si>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</si>
  <si>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</si>
  <si>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</si>
  <si>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</si>
  <si>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</si>
  <si>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</si>
  <si>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</si>
  <si>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</si>
  <si>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</si>
  <si>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</si>
  <si>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</si>
  <si>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</si>
  <si>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</si>
  <si>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</si>
  <si>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</si>
  <si>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</si>
  <si>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</si>
  <si>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</si>
  <si>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</si>
  <si>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</si>
  <si>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</si>
  <si>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</si>
  <si>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</si>
  <si>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</si>
  <si>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</si>
  <si>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</si>
  <si>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</si>
  <si>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</si>
  <si>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</si>
  <si>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</si>
  <si>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</si>
  <si>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</si>
  <si>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</si>
  <si>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</si>
  <si>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</si>
  <si>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</si>
  <si>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</si>
  <si>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</si>
  <si>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</si>
  <si>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</si>
  <si>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</si>
  <si>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</si>
  <si>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</si>
  <si>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</si>
  <si>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</si>
  <si>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</si>
  <si>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</si>
  <si>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</si>
  <si>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</si>
  <si>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</si>
  <si>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</si>
  <si>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</si>
  <si>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</si>
  <si>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</si>
  <si>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</si>
  <si>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</si>
  <si>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</si>
  <si>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</si>
  <si>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</si>
  <si>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</si>
  <si>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</si>
  <si>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</si>
  <si>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</si>
  <si>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</si>
  <si>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</si>
  <si>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</si>
  <si>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</si>
  <si>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</si>
  <si>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</si>
  <si>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</si>
  <si>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</si>
  <si>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</si>
  <si>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</si>
  <si>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</si>
  <si>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</si>
  <si>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</si>
  <si>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</si>
  <si>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</si>
  <si>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</si>
  <si>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</si>
  <si>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</si>
  <si>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</si>
  <si>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</si>
  <si>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</si>
  <si>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</si>
  <si>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</si>
  <si>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</si>
  <si>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</si>
  <si>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</si>
  <si>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</si>
  <si>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</si>
  <si>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</si>
  <si>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</si>
  <si>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</si>
  <si>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</si>
  <si>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</si>
  <si>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</si>
  <si>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</si>
  <si>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</si>
  <si>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</si>
  <si>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</si>
  <si>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</si>
  <si>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</si>
  <si>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</si>
  <si>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</si>
  <si>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</si>
  <si>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</si>
  <si>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</si>
  <si>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</si>
  <si>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</si>
  <si>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</si>
  <si>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</si>
  <si>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</si>
  <si>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</si>
  <si>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</si>
  <si>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</si>
  <si>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</si>
  <si>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</si>
  <si>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</si>
  <si>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</si>
  <si>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</si>
  <si>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</si>
  <si>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</si>
  <si>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</si>
  <si>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</si>
  <si>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</si>
  <si>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</si>
  <si>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</si>
  <si>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</si>
  <si>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</si>
  <si>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</si>
  <si>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</si>
  <si>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</si>
  <si>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</si>
  <si>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</si>
  <si>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</si>
  <si>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</si>
  <si>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</si>
  <si>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</si>
  <si>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</si>
  <si>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</si>
  <si>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</si>
  <si>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</si>
  <si>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</si>
  <si>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</si>
  <si>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</si>
  <si>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</si>
  <si>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</si>
  <si>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</si>
  <si>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</si>
  <si>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</si>
  <si>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</si>
  <si>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</si>
  <si>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</si>
  <si>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</si>
  <si>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</si>
  <si>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</si>
  <si>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</si>
  <si>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</si>
  <si>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</si>
  <si>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</si>
  <si>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</si>
  <si>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</si>
  <si>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</si>
  <si>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</si>
  <si>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</si>
  <si>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</si>
  <si>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</si>
  <si>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</si>
  <si>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</si>
  <si>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</si>
  <si>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</si>
  <si>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</si>
  <si>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</si>
  <si>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</si>
  <si>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</si>
  <si>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</si>
  <si>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</si>
  <si>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</si>
  <si>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</si>
  <si>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</si>
  <si>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</si>
  <si>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</si>
  <si>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</si>
  <si>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</si>
  <si>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</si>
  <si>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</si>
  <si>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</si>
  <si>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</si>
  <si>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</si>
  <si>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</si>
  <si>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</si>
  <si>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</si>
  <si>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</si>
  <si>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</si>
  <si>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</si>
  <si>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</si>
  <si>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</si>
  <si>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</si>
  <si>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</si>
  <si>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</si>
  <si>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</si>
  <si>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</si>
  <si>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</si>
  <si>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</si>
  <si>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</si>
  <si>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</si>
  <si>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</si>
  <si>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</si>
  <si>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</si>
  <si>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</si>
  <si>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</si>
  <si>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</si>
  <si>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</si>
  <si>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</si>
  <si>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</si>
  <si>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</si>
  <si>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</si>
  <si>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</si>
  <si>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</si>
  <si>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</si>
  <si>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</si>
  <si>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</si>
  <si>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</si>
  <si>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</si>
  <si>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</si>
  <si>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</si>
  <si>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</si>
  <si>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</si>
  <si>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</si>
  <si>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</si>
  <si>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</si>
  <si>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</si>
  <si>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</si>
  <si>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</si>
  <si>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</si>
  <si>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</si>
  <si>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</si>
  <si>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</si>
  <si>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</si>
  <si>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</si>
  <si>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</si>
  <si>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</si>
  <si>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</si>
  <si>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</si>
  <si>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</si>
  <si>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</si>
  <si>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</si>
  <si>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</si>
  <si>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</si>
  <si>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</si>
  <si>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</si>
  <si>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</si>
  <si>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</si>
  <si>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</si>
  <si>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</si>
  <si>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</si>
  <si>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</si>
  <si>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</si>
  <si>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</si>
  <si>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</si>
  <si>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</si>
  <si>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</si>
  <si>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</si>
  <si>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</si>
  <si>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</si>
  <si>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</si>
  <si>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</si>
  <si>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</si>
  <si>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</si>
  <si>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</si>
  <si>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</si>
  <si>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</si>
  <si>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</si>
  <si>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</si>
  <si>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</si>
  <si>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</si>
  <si>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</si>
  <si>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</si>
  <si>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</si>
  <si>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</si>
  <si>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</si>
  <si>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</si>
  <si>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</si>
  <si>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</si>
  <si>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</si>
  <si>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</si>
  <si>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</si>
  <si>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</si>
  <si>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</si>
  <si>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</si>
  <si>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</si>
  <si>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</si>
  <si>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</si>
  <si>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</si>
  <si>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</si>
  <si>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</si>
  <si>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</si>
  <si>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</si>
  <si>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</si>
  <si>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</si>
  <si>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</si>
  <si>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</si>
  <si>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</si>
  <si>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</si>
  <si>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</si>
  <si>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</si>
  <si>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</si>
  <si>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</si>
  <si>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</si>
  <si>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</si>
  <si>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</si>
  <si>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</si>
  <si>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</si>
  <si>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</si>
  <si>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</si>
  <si>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</si>
  <si>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</si>
  <si>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</si>
  <si>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</si>
  <si>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</si>
  <si>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</si>
  <si>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</si>
  <si>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</si>
  <si>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</si>
  <si>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</si>
  <si>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</si>
  <si>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</si>
  <si>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</si>
  <si>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</si>
  <si>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</si>
  <si>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</si>
  <si>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</si>
  <si>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</si>
  <si>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</si>
  <si>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</si>
  <si>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</si>
  <si>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</si>
  <si>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</si>
  <si>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</si>
  <si>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</si>
  <si>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</si>
  <si>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</si>
  <si>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</si>
  <si>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</si>
  <si>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</si>
  <si>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</si>
  <si>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</si>
  <si>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</si>
  <si>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</si>
  <si>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</si>
  <si>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</si>
  <si>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</si>
  <si>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</si>
  <si>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</si>
  <si>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</si>
  <si>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</si>
  <si>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</si>
  <si>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</si>
  <si>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</si>
  <si>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</si>
  <si>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</si>
  <si>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</si>
  <si>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</si>
  <si>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</si>
  <si>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</si>
  <si>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</si>
  <si>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</si>
  <si>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</si>
  <si>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</si>
  <si>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</si>
  <si>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</si>
  <si>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</si>
  <si>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</si>
  <si>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</si>
  <si>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</si>
  <si>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</si>
  <si>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</si>
  <si>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</si>
  <si>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</si>
  <si>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</si>
  <si>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</si>
  <si>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</si>
  <si>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</si>
  <si>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</si>
  <si>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</si>
  <si>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</si>
  <si>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</si>
  <si>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</si>
  <si>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</si>
  <si>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</si>
  <si>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</si>
  <si>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</si>
  <si>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</si>
  <si>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</si>
  <si>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</si>
  <si>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</si>
  <si>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</si>
  <si>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</si>
  <si>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</si>
  <si>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</si>
  <si>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</si>
  <si>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</si>
  <si>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</si>
  <si>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</si>
  <si>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</si>
  <si>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</si>
  <si>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</si>
  <si>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</si>
  <si>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</si>
  <si>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</si>
  <si>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</si>
  <si>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</si>
  <si>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</si>
  <si>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</si>
  <si>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</si>
  <si>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</si>
  <si>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</si>
  <si>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</si>
  <si>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</si>
  <si>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</si>
  <si>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</si>
  <si>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</si>
  <si>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</si>
  <si>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</si>
  <si>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</si>
  <si>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</si>
  <si>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</si>
  <si>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</si>
  <si>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</si>
  <si>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</si>
  <si>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</si>
  <si>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</si>
  <si>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</si>
  <si>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</si>
  <si>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</si>
  <si>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</si>
  <si>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</si>
  <si>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</si>
  <si>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</si>
  <si>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</si>
  <si>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</si>
  <si>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</si>
  <si>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</si>
  <si>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</si>
  <si>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</si>
  <si>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</si>
  <si>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</si>
  <si>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</si>
  <si>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</si>
  <si>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</si>
  <si>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</si>
  <si>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</si>
  <si>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</si>
  <si>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</si>
  <si>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</si>
  <si>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</si>
  <si>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</si>
  <si>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</si>
  <si>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</si>
  <si>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</si>
  <si>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</si>
  <si>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</si>
  <si>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</si>
  <si>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</si>
  <si>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</si>
  <si>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</si>
  <si>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</si>
  <si>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</si>
  <si>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</si>
  <si>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</si>
  <si>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</si>
  <si>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</si>
  <si>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</si>
  <si>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</si>
  <si>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</si>
  <si>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</si>
  <si>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</si>
  <si>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</si>
  <si>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</si>
  <si>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</si>
  <si>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</si>
  <si>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</si>
  <si>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</si>
  <si>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</si>
  <si>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</si>
  <si>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</si>
  <si>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</si>
  <si>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</si>
  <si>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</si>
  <si>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</si>
  <si>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</si>
  <si>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</si>
  <si>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</si>
  <si>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</si>
  <si>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</si>
  <si>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</si>
  <si>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</si>
  <si>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</si>
  <si>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</si>
  <si>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</si>
  <si>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</si>
  <si>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</si>
  <si>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</si>
  <si>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</si>
  <si>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</si>
  <si>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</si>
  <si>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</si>
  <si>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</si>
  <si>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</si>
  <si>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</si>
  <si>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</si>
  <si>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</si>
  <si>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</si>
  <si>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</si>
  <si>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</si>
  <si>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</si>
  <si>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</si>
  <si>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</si>
  <si>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</si>
  <si>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</si>
  <si>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</si>
  <si>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</si>
  <si>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</si>
  <si>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</si>
  <si>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</si>
  <si>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</si>
  <si>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</si>
  <si>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</si>
  <si>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</si>
  <si>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</si>
  <si>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</si>
  <si>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</si>
  <si>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</si>
  <si>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</si>
  <si>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</si>
  <si>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</si>
  <si>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</si>
  <si>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</si>
  <si>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</si>
  <si>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</si>
  <si>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</si>
  <si>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</si>
  <si>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</si>
  <si>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</si>
  <si>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</si>
  <si>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</si>
  <si>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</si>
  <si>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</si>
  <si>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</si>
  <si>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</si>
  <si>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</si>
  <si>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</si>
  <si>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</si>
  <si>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</si>
  <si>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</si>
  <si>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</si>
  <si>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</si>
  <si>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</si>
  <si>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</si>
  <si>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</si>
  <si>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</si>
  <si>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</si>
  <si>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</si>
  <si>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</si>
  <si>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</si>
  <si>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</si>
  <si>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</si>
  <si>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</si>
  <si>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</si>
  <si>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</si>
  <si>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</si>
  <si>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</si>
  <si>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</si>
  <si>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</si>
  <si>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</si>
  <si>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</si>
  <si>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</si>
  <si>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</si>
  <si>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</si>
  <si>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</si>
  <si>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</si>
  <si>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</si>
  <si>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</si>
  <si>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</si>
  <si>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</si>
  <si>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</si>
  <si>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</si>
  <si>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</si>
  <si>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</si>
  <si>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</si>
  <si>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</si>
  <si>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</si>
  <si>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</si>
  <si>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</si>
  <si>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</si>
  <si>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</si>
  <si>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</si>
  <si>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</si>
  <si>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</si>
  <si>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</si>
  <si>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</si>
  <si>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</si>
  <si>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</si>
  <si>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</si>
  <si>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</si>
  <si>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</si>
  <si>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</si>
  <si>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</si>
  <si>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</si>
  <si>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</si>
  <si>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</si>
  <si>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</si>
  <si>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</si>
  <si>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</si>
  <si>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</si>
  <si>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</si>
  <si>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</si>
  <si>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</si>
  <si>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</si>
  <si>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</si>
  <si>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</si>
  <si>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</si>
  <si>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</si>
  <si>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</si>
  <si>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</si>
  <si>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</si>
  <si>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</si>
  <si>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</si>
  <si>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</si>
  <si>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</si>
  <si>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</si>
  <si>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</si>
  <si>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</si>
  <si>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</si>
  <si>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</si>
  <si>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</si>
  <si>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</si>
  <si>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</si>
  <si>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</si>
  <si>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</si>
  <si>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</si>
  <si>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</si>
  <si>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</si>
  <si>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</si>
  <si>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</si>
  <si>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</si>
  <si>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</si>
  <si>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</si>
  <si>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</si>
  <si>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</si>
  <si>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</si>
  <si>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</si>
  <si>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</si>
  <si>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</si>
  <si>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</si>
  <si>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</si>
  <si>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</si>
  <si>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</si>
  <si>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</si>
  <si>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</si>
  <si>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</si>
  <si>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</si>
  <si>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</si>
  <si>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</si>
  <si>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</si>
  <si>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</si>
  <si>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</si>
  <si>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</si>
  <si>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</si>
  <si>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</si>
  <si>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</si>
  <si>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</si>
  <si>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</si>
  <si>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</si>
  <si>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</si>
  <si>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</si>
  <si>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</si>
  <si>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</si>
  <si>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</si>
  <si>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</si>
  <si>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</si>
  <si>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</si>
  <si>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</si>
  <si>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</si>
  <si>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</si>
  <si>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</si>
  <si>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</si>
  <si>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</si>
  <si>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</si>
  <si>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</si>
  <si>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</si>
  <si>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</si>
  <si>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</si>
  <si>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</si>
  <si>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</si>
  <si>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</si>
  <si>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</si>
  <si>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</si>
  <si>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</si>
  <si>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</si>
  <si>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</si>
  <si>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</si>
  <si>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</si>
  <si>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</si>
  <si>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</si>
  <si>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</si>
  <si>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</si>
  <si>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</si>
  <si>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</si>
  <si>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</si>
  <si>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</si>
  <si>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</si>
  <si>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</si>
  <si>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</si>
  <si>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</si>
  <si>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</si>
  <si>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</si>
  <si>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</si>
  <si>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</si>
  <si>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</si>
  <si>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</si>
  <si>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</si>
  <si>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</si>
  <si>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</si>
  <si>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</si>
  <si>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</si>
  <si>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</si>
  <si>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</si>
  <si>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</si>
  <si>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</si>
  <si>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</si>
  <si>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</si>
  <si>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</si>
  <si>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</si>
  <si>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</si>
  <si>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</si>
  <si>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</si>
  <si>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</si>
  <si>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</si>
  <si>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</si>
  <si>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</si>
  <si>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</si>
  <si>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</si>
  <si>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</si>
  <si>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</si>
  <si>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</si>
  <si>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</si>
  <si>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</si>
  <si>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</si>
  <si>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</si>
  <si>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</si>
  <si>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</si>
  <si>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</si>
  <si>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</si>
  <si>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</si>
  <si>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</si>
  <si>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</si>
  <si>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</si>
  <si>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</si>
  <si>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</si>
  <si>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</si>
  <si>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</si>
  <si>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</si>
  <si>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</si>
  <si>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</si>
  <si>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</si>
  <si>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</si>
  <si>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</si>
  <si>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</si>
  <si>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</si>
  <si>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</si>
  <si>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</si>
  <si>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</si>
  <si>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</si>
  <si>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</si>
  <si>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</si>
  <si>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</si>
  <si>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</si>
  <si>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</si>
  <si>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</si>
  <si>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</si>
  <si>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</si>
  <si>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</si>
  <si>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</si>
  <si>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</si>
  <si>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</si>
  <si>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</si>
  <si>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</si>
  <si>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</si>
  <si>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</si>
  <si>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</si>
  <si>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</si>
  <si>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</si>
  <si>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</si>
  <si>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</si>
  <si>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</si>
  <si>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</si>
  <si>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</si>
  <si>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</si>
  <si>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</si>
  <si>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</si>
  <si>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</si>
  <si>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</si>
  <si>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</si>
  <si>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</si>
  <si>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</si>
  <si>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</si>
  <si>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</si>
  <si>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</si>
  <si>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</si>
  <si>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</si>
  <si>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</si>
  <si>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</si>
  <si>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</si>
  <si>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</si>
  <si>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</si>
  <si>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</si>
  <si>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</si>
  <si>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</si>
  <si>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</si>
  <si>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</si>
  <si>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</si>
  <si>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</si>
  <si>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</si>
  <si>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</si>
  <si>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</si>
  <si>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</si>
  <si>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</si>
  <si>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</si>
  <si>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</si>
  <si>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</si>
  <si>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</si>
  <si>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</si>
  <si>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</si>
  <si>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</si>
  <si>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</si>
  <si>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</si>
  <si>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</si>
  <si>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</si>
  <si>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</si>
  <si>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</si>
  <si>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</si>
  <si>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</si>
  <si>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</si>
  <si>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</si>
  <si>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</si>
  <si>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</si>
  <si>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</si>
  <si>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</si>
  <si>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</si>
  <si>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</si>
  <si>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</si>
  <si>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</si>
  <si>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</si>
  <si>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</si>
  <si>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</si>
  <si>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</si>
  <si>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</si>
  <si>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</si>
  <si>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</si>
  <si>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</si>
  <si>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</si>
  <si>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</si>
  <si>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</si>
  <si>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</si>
  <si>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</si>
  <si>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</si>
  <si>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</si>
  <si>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</si>
  <si>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</si>
  <si>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</si>
  <si>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</si>
  <si>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</si>
  <si>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</si>
  <si>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</si>
  <si>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</si>
  <si>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</si>
  <si>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</si>
  <si>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</si>
  <si>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</si>
  <si>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</si>
  <si>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</si>
  <si>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</si>
  <si>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</si>
  <si>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</si>
  <si>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</si>
  <si>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</si>
  <si>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</si>
  <si>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</si>
  <si>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</si>
  <si>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</si>
  <si>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</si>
  <si>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</si>
  <si>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</si>
  <si>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</si>
  <si>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</si>
  <si>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</si>
  <si>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</si>
  <si>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</si>
  <si>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</si>
  <si>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</si>
  <si>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</si>
  <si>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</si>
  <si>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</si>
  <si>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</si>
  <si>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</si>
  <si>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</si>
  <si>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</si>
  <si>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</si>
  <si>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</si>
  <si>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</si>
  <si>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</si>
  <si>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</si>
  <si>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</si>
  <si>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</si>
  <si>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</si>
  <si>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</si>
  <si>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</si>
  <si>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</si>
  <si>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</si>
  <si>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</si>
  <si>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</si>
  <si>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</si>
  <si>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</si>
  <si>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</si>
  <si>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</si>
  <si>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</si>
  <si>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</si>
  <si>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</si>
  <si>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</si>
  <si>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</si>
  <si>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</si>
  <si>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</si>
  <si>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</si>
  <si>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</si>
  <si>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</si>
  <si>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</si>
  <si>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</si>
  <si>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</si>
  <si>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</si>
  <si>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</si>
  <si>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</si>
  <si>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</si>
  <si>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</si>
  <si>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</si>
  <si>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</si>
  <si>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</si>
  <si>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</si>
  <si>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</si>
  <si>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</si>
  <si>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</si>
  <si>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</si>
  <si>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</si>
  <si>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</si>
  <si>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</si>
  <si>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</si>
  <si>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</si>
  <si>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</si>
  <si>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</si>
  <si>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</si>
  <si>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</si>
  <si>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</si>
  <si>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</si>
  <si>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</si>
  <si>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</si>
  <si>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</si>
  <si>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</si>
  <si>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</si>
  <si>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</si>
  <si>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</si>
  <si>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</si>
  <si>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</si>
  <si>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</si>
  <si>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</si>
  <si>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</si>
  <si>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</si>
  <si>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</si>
  <si>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</si>
  <si>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</si>
  <si>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</si>
  <si>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</si>
  <si>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</si>
  <si>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</si>
  <si>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</si>
  <si>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</si>
  <si>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</si>
  <si>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</si>
  <si>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</si>
  <si>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</si>
  <si>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</si>
  <si>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</si>
  <si>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</si>
  <si>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</si>
  <si>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</si>
  <si>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</si>
  <si>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</si>
  <si>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</si>
  <si>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</si>
  <si>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</si>
  <si>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</si>
  <si>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</si>
  <si>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</si>
  <si>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</si>
  <si>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</si>
  <si>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</si>
  <si>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</si>
  <si>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</si>
  <si>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</si>
  <si>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</si>
  <si>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</si>
  <si>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</si>
  <si>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</si>
  <si>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</si>
  <si>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</si>
  <si>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</si>
  <si>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</si>
  <si>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</si>
  <si>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</si>
  <si>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</si>
  <si>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</si>
  <si>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</si>
  <si>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</si>
  <si>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</si>
  <si>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</si>
  <si>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</si>
  <si>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</si>
  <si>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</si>
  <si>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</si>
  <si>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</si>
  <si>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</si>
  <si>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</si>
  <si>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</si>
  <si>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</si>
  <si>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</si>
  <si>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</si>
  <si>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</si>
  <si>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</si>
  <si>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</si>
  <si>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</si>
  <si>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</si>
  <si>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</si>
  <si>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</si>
  <si>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</si>
  <si>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</si>
  <si>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</si>
  <si>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</si>
  <si>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</si>
  <si>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</si>
  <si>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</si>
  <si>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</si>
  <si>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</si>
  <si>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</si>
  <si>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</si>
  <si>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</si>
  <si>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</si>
  <si>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</si>
  <si>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</si>
  <si>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</si>
  <si>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</si>
  <si>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</si>
  <si>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</si>
  <si>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</si>
  <si>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</si>
  <si>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</si>
  <si>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</si>
  <si>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</si>
  <si>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</si>
  <si>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</si>
  <si>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</si>
  <si>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</si>
  <si>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</si>
  <si>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</si>
  <si>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</si>
  <si>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</si>
  <si>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</si>
  <si>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</si>
  <si>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</si>
  <si>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</si>
  <si>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</si>
  <si>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</si>
  <si>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</si>
  <si>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</si>
  <si>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</si>
  <si>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</si>
  <si>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</si>
  <si>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</si>
  <si>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</si>
  <si>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</si>
  <si>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</si>
  <si>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</si>
  <si>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</si>
  <si>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</si>
  <si>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</si>
  <si>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</si>
  <si>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</si>
  <si>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</si>
  <si>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</si>
  <si>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</si>
  <si>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</si>
  <si>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</si>
  <si>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</si>
  <si>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</si>
  <si>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</si>
  <si>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</si>
  <si>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</si>
  <si>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</si>
  <si>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</si>
  <si>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</si>
  <si>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</si>
  <si>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</si>
  <si>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</si>
  <si>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</si>
  <si>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</si>
  <si>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</si>
  <si>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</si>
  <si>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</si>
  <si>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</si>
  <si>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</si>
  <si>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</si>
  <si>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</si>
  <si>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</si>
  <si>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</si>
  <si>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</si>
  <si>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</si>
  <si>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</si>
  <si>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</si>
  <si>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</si>
  <si>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</si>
  <si>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</si>
  <si>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</si>
  <si>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</si>
  <si>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</si>
  <si>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</si>
  <si>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</si>
  <si>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</si>
  <si>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</si>
  <si>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</si>
  <si>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</si>
  <si>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</si>
  <si>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</si>
  <si>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</si>
  <si>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</si>
  <si>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</si>
  <si>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</si>
  <si>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</si>
  <si>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</si>
  <si>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</si>
  <si>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</si>
  <si>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</si>
  <si>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</si>
  <si>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</si>
  <si>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</si>
  <si>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</si>
  <si>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</si>
  <si>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</si>
  <si>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</si>
  <si>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</si>
  <si>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</si>
  <si>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</si>
  <si>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</si>
  <si>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</si>
  <si>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</si>
  <si>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</si>
  <si>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</si>
  <si>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</si>
  <si>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</si>
  <si>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</si>
  <si>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</si>
  <si>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</si>
  <si>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</si>
  <si>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</si>
  <si>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</si>
  <si>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</si>
  <si>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</si>
  <si>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</si>
  <si>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</si>
  <si>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</si>
  <si>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</si>
  <si>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</si>
  <si>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</si>
  <si>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</si>
  <si>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</si>
  <si>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</si>
  <si>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</si>
  <si>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</si>
  <si>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</si>
  <si>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</si>
  <si>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</si>
  <si>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</si>
  <si>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</si>
  <si>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</si>
  <si>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</si>
  <si>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</si>
  <si>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</si>
  <si>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</si>
  <si>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</si>
  <si>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</si>
  <si>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</si>
  <si>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</si>
  <si>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</si>
  <si>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</si>
  <si>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</si>
  <si>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</si>
  <si>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</si>
  <si>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</si>
  <si>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</si>
  <si>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</si>
  <si>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</si>
  <si>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</si>
  <si>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</si>
  <si>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</si>
  <si>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</si>
  <si>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</si>
  <si>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</si>
  <si>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</si>
  <si>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</si>
  <si>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</si>
  <si>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</si>
  <si>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</si>
  <si>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</si>
  <si>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</si>
  <si>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</si>
  <si>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</si>
  <si>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</si>
  <si>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</si>
  <si>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</si>
  <si>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</si>
  <si>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</si>
  <si>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</si>
  <si>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</si>
  <si>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</si>
  <si>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</si>
  <si>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</si>
  <si>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</si>
  <si>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</si>
  <si>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</si>
  <si>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</si>
  <si>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</si>
  <si>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</si>
  <si>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</si>
  <si>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</si>
  <si>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</si>
  <si>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</si>
  <si>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</si>
  <si>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</si>
  <si>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</si>
  <si>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</si>
  <si>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</si>
  <si>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</si>
  <si>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</si>
  <si>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</si>
  <si>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</si>
  <si>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</si>
  <si>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</si>
  <si>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</si>
  <si>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</si>
  <si>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</si>
  <si>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</si>
  <si>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</si>
  <si>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</si>
  <si>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</si>
  <si>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</si>
  <si>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</si>
  <si>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</si>
  <si>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</si>
  <si>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</si>
  <si>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</si>
  <si>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</si>
  <si>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</si>
  <si>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</si>
  <si>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</si>
  <si>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</si>
  <si>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</si>
  <si>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</si>
  <si>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</si>
  <si>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</si>
  <si>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</si>
  <si>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</si>
  <si>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</si>
  <si>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</si>
  <si>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</si>
  <si>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</si>
  <si>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</si>
  <si>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</si>
  <si>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</si>
  <si>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</si>
  <si>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</si>
  <si>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</si>
  <si>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</si>
  <si>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</si>
  <si>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</si>
  <si>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</si>
  <si>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</si>
  <si>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</si>
  <si>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</si>
  <si>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</si>
  <si>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</si>
  <si>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</si>
  <si>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</si>
  <si>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</si>
  <si>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</si>
  <si>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</si>
  <si>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</si>
  <si>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</si>
  <si>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</si>
  <si>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</si>
  <si>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</si>
  <si>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</si>
  <si>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</si>
  <si>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</si>
  <si>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</si>
  <si>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</si>
  <si>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</si>
  <si>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</si>
  <si>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</si>
  <si>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</si>
  <si>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</si>
  <si>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</si>
  <si>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</si>
  <si>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</si>
  <si>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</si>
  <si>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</si>
  <si>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</si>
  <si>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</si>
  <si>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</si>
  <si>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</si>
  <si>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</si>
  <si>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</si>
  <si>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</si>
  <si>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</si>
  <si>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</si>
  <si>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</si>
  <si>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</si>
  <si>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</si>
  <si>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</si>
  <si>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</si>
  <si>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</si>
  <si>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</si>
  <si>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</si>
  <si>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</si>
  <si>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</si>
  <si>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</si>
  <si>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</si>
  <si>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</si>
  <si>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</si>
  <si>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</si>
  <si>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</si>
  <si>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</si>
  <si>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</si>
  <si>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</si>
  <si>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</si>
  <si>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</si>
  <si>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</si>
  <si>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</si>
  <si>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</si>
  <si>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</si>
  <si>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</si>
  <si>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</si>
  <si>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</si>
  <si>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</si>
  <si>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</si>
  <si>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</si>
  <si>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</si>
  <si>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</si>
  <si>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</si>
  <si>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</si>
  <si>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</si>
  <si>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</si>
  <si>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</si>
  <si>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</si>
  <si>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</si>
  <si>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</si>
  <si>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</si>
  <si>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</si>
  <si>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</si>
  <si>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</si>
  <si>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</si>
  <si>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</si>
  <si>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</si>
  <si>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</si>
  <si>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</si>
  <si>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</si>
  <si>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</si>
  <si>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</si>
  <si>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</si>
  <si>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</si>
  <si>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</si>
  <si>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</si>
  <si>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</si>
  <si>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</si>
  <si>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</si>
  <si>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</si>
  <si>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</si>
  <si>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</si>
  <si>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</si>
  <si>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</si>
  <si>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</si>
  <si>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</si>
  <si>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</si>
  <si>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</si>
  <si>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</si>
  <si>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</si>
  <si>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</si>
  <si>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</si>
  <si>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</si>
  <si>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</si>
  <si>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</si>
  <si>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</si>
  <si>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</si>
  <si>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</si>
  <si>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</si>
  <si>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</si>
  <si>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</si>
  <si>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</si>
  <si>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</si>
  <si>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</si>
  <si>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</si>
  <si>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</si>
  <si>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</si>
  <si>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</si>
  <si>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</si>
  <si>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</si>
  <si>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</si>
  <si>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</si>
  <si>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</si>
  <si>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</si>
  <si>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</si>
  <si>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</si>
  <si>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</si>
  <si>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</si>
  <si>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</si>
  <si>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</si>
  <si>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</si>
  <si>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</si>
  <si>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</si>
  <si>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</si>
  <si>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</si>
  <si>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</si>
  <si>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</si>
  <si>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</si>
  <si>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</si>
  <si>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</si>
  <si>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</si>
  <si>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</si>
  <si>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</si>
  <si>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</si>
  <si>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</si>
  <si>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</si>
  <si>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</si>
  <si>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</si>
  <si>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</si>
  <si>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</si>
  <si>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</si>
  <si>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</si>
  <si>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</si>
  <si>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</si>
  <si>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</si>
  <si>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</si>
  <si>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</si>
  <si>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</si>
  <si>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</si>
  <si>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</si>
  <si>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</si>
  <si>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</si>
  <si>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</si>
  <si>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</si>
  <si>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</si>
  <si>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</si>
  <si>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</si>
  <si>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</si>
  <si>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</si>
  <si>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</si>
  <si>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</si>
  <si>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</si>
  <si>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</si>
  <si>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</si>
  <si>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</si>
  <si>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</si>
  <si>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</si>
  <si>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</si>
  <si>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</si>
  <si>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</si>
  <si>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</si>
  <si>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</si>
  <si>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</si>
  <si>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</si>
  <si>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</si>
  <si>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</si>
  <si>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</si>
  <si>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</si>
  <si>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</si>
  <si>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</si>
  <si>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</si>
  <si>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</si>
  <si>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</si>
  <si>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</si>
  <si>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</si>
  <si>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</si>
  <si>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</si>
  <si>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</si>
  <si>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</si>
  <si>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</si>
  <si>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</si>
  <si>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</si>
  <si>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</si>
  <si>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</si>
  <si>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</si>
  <si>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</si>
  <si>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</si>
  <si>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</si>
  <si>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</si>
  <si>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</si>
  <si>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</si>
  <si>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</si>
  <si>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</si>
  <si>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</si>
  <si>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</si>
  <si>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</si>
  <si>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</si>
  <si>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</si>
  <si>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</si>
  <si>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</si>
  <si>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</si>
  <si>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</si>
  <si>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</si>
  <si>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</si>
  <si>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</si>
  <si>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</si>
  <si>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</si>
  <si>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</si>
  <si>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</si>
  <si>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</si>
  <si>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</si>
  <si>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</si>
  <si>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</si>
  <si>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</si>
  <si>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</si>
  <si>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</si>
  <si>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</si>
  <si>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</si>
  <si>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</si>
  <si>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</si>
  <si>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</si>
  <si>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</si>
  <si>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</si>
  <si>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</si>
  <si>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</si>
  <si>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</si>
  <si>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</si>
  <si>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</si>
  <si>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</si>
  <si>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</si>
  <si>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</si>
  <si>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</si>
  <si>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</si>
  <si>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</si>
  <si>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</si>
  <si>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</si>
  <si>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</si>
  <si>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</si>
  <si>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</si>
  <si>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</si>
  <si>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</si>
  <si>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</si>
  <si>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</si>
  <si>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</si>
  <si>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</si>
  <si>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</si>
  <si>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</si>
  <si>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</si>
  <si>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</si>
  <si>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</si>
  <si>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</si>
  <si>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</si>
  <si>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</si>
  <si>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</si>
  <si>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</si>
  <si>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</si>
  <si>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</si>
  <si>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</si>
  <si>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</si>
  <si>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</si>
  <si>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</si>
  <si>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</si>
  <si>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</si>
  <si>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</si>
  <si>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</si>
  <si>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</si>
  <si>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</si>
  <si>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</si>
  <si>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</si>
  <si>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</si>
  <si>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</si>
  <si>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</si>
  <si>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</si>
  <si>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</si>
  <si>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</si>
  <si>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</si>
  <si>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</si>
  <si>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</si>
  <si>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</si>
  <si>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</si>
  <si>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</si>
  <si>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</si>
  <si>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</si>
  <si>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</si>
  <si>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</si>
  <si>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</si>
  <si>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</si>
  <si>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</si>
  <si>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</si>
  <si>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</si>
  <si>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</si>
  <si>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</si>
  <si>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</si>
  <si>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</si>
  <si>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</si>
  <si>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</si>
  <si>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</si>
  <si>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</si>
  <si>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</si>
  <si>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</si>
  <si>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</si>
  <si>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</si>
  <si>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</si>
  <si>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</si>
  <si>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</si>
  <si>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</si>
  <si>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</si>
  <si>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</si>
  <si>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</si>
  <si>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</si>
  <si>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</si>
  <si>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</si>
  <si>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</si>
  <si>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</si>
  <si>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</si>
  <si>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</si>
  <si>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</si>
  <si>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</si>
  <si>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</si>
  <si>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</si>
  <si>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</si>
  <si>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</si>
  <si>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</si>
  <si>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</si>
  <si>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</si>
  <si>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</si>
  <si>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</si>
  <si>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</si>
  <si>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</si>
  <si>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</si>
  <si>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</si>
  <si>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</si>
  <si>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</si>
  <si>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</si>
  <si>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</si>
  <si>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</si>
  <si>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</si>
  <si>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</si>
  <si>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</si>
  <si>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</si>
  <si>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</si>
  <si>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</si>
  <si>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</si>
  <si>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</si>
  <si>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</si>
  <si>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</si>
  <si>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</si>
  <si>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</si>
  <si>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</si>
  <si>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</si>
  <si>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</si>
  <si>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</si>
  <si>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</si>
  <si>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</si>
  <si>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</si>
  <si>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</si>
  <si>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</si>
  <si>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</si>
  <si>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</si>
  <si>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</si>
  <si>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</si>
  <si>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</si>
  <si>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</si>
  <si>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</si>
  <si>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</si>
  <si>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</si>
  <si>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</si>
  <si>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</si>
  <si>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</si>
  <si>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</si>
  <si>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</si>
  <si>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</si>
  <si>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</si>
  <si>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</si>
  <si>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</si>
  <si>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</si>
  <si>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</si>
  <si>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</si>
  <si>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</si>
  <si>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</si>
  <si>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</si>
  <si>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</si>
  <si>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</si>
  <si>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</si>
  <si>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</si>
  <si>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</si>
  <si>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</si>
  <si>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</si>
  <si>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</si>
  <si>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</si>
  <si>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</si>
  <si>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</si>
  <si>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</si>
  <si>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</si>
  <si>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</si>
  <si>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</si>
  <si>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</si>
  <si>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</si>
  <si>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</si>
  <si>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</si>
  <si>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</si>
  <si>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</si>
  <si>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</si>
  <si>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</si>
  <si>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</si>
  <si>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</si>
  <si>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</si>
  <si>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</si>
  <si>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</si>
  <si>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</si>
  <si>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</si>
  <si>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</si>
  <si>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</si>
  <si>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</si>
  <si>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</si>
  <si>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</si>
  <si>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</si>
  <si>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</si>
  <si>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</si>
  <si>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</si>
  <si>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</si>
  <si>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</si>
  <si>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</si>
  <si>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</si>
  <si>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</si>
  <si>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</si>
  <si>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</si>
  <si>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</si>
  <si>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</si>
  <si>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</si>
  <si>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</si>
  <si>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</si>
  <si>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</si>
  <si>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</si>
  <si>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</si>
  <si>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</si>
  <si>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</si>
  <si>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</si>
  <si>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</si>
  <si>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</si>
  <si>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</si>
  <si>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</si>
  <si>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</si>
  <si>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</si>
  <si>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</si>
  <si>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</si>
  <si>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</si>
  <si>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</si>
  <si>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</si>
  <si>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</si>
  <si>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</si>
  <si>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</si>
  <si>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</si>
  <si>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</si>
  <si>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</si>
  <si>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</si>
  <si>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</si>
  <si>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</si>
  <si>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</si>
  <si>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</si>
  <si>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</si>
  <si>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</si>
  <si>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</si>
  <si>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</si>
  <si>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</si>
  <si>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</si>
  <si>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</si>
  <si>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</si>
  <si>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</si>
  <si>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</si>
  <si>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</si>
  <si>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</si>
  <si>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</si>
  <si>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</si>
  <si>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</si>
  <si>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</si>
  <si>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</si>
  <si>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</si>
  <si>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</si>
  <si>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</si>
  <si>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</si>
  <si>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</si>
  <si>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</si>
  <si>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</si>
  <si>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</si>
  <si>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</si>
  <si>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</si>
  <si>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</si>
  <si>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</si>
  <si>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</si>
  <si>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</si>
  <si>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</si>
  <si>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</si>
  <si>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</si>
  <si>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</si>
  <si>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</si>
  <si>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</si>
  <si>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</si>
  <si>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</si>
  <si>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</si>
  <si>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</si>
  <si>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</si>
  <si>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</si>
  <si>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</si>
  <si>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</si>
  <si>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</si>
  <si>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</si>
  <si>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</si>
  <si>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</si>
  <si>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</si>
  <si>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</si>
  <si>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</si>
  <si>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</si>
  <si>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</si>
  <si>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</si>
  <si>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</si>
  <si>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</si>
  <si>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</si>
  <si>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</si>
  <si>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</si>
  <si>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</si>
  <si>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</si>
  <si>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</si>
  <si>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</si>
  <si>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</si>
  <si>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</si>
  <si>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</si>
  <si>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</si>
  <si>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</si>
  <si>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</si>
  <si>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</si>
  <si>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</si>
  <si>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</si>
  <si>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</si>
  <si>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</si>
  <si>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</si>
  <si>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</si>
  <si>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</si>
  <si>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</si>
  <si>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</si>
  <si>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</si>
  <si>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</si>
  <si>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</si>
  <si>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</si>
  <si>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</si>
  <si>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</si>
  <si>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</si>
  <si>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</si>
  <si>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</si>
  <si>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</si>
  <si>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</si>
  <si>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</si>
  <si>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</si>
  <si>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</si>
  <si>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</si>
  <si>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</si>
  <si>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</si>
  <si>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</si>
  <si>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</si>
  <si>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</si>
  <si>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</si>
  <si>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</si>
  <si>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</si>
  <si>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</si>
  <si>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</si>
  <si>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</si>
  <si>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</si>
  <si>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</si>
  <si>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</si>
  <si>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</si>
  <si>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</si>
  <si>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</si>
  <si>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</si>
  <si>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</si>
  <si>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</si>
  <si>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</si>
  <si>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</si>
  <si>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</si>
  <si>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</si>
  <si>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</si>
  <si>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</si>
  <si>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</si>
  <si>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</si>
  <si>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</si>
  <si>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</si>
  <si>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</si>
  <si>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</si>
  <si>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</si>
  <si>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</si>
  <si>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</si>
  <si>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</si>
  <si>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</si>
  <si>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</si>
  <si>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</si>
  <si>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</si>
  <si>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</si>
  <si>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</si>
  <si>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</si>
  <si>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</si>
  <si>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</si>
  <si>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</si>
  <si>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</si>
  <si>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</si>
  <si>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</si>
  <si>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</si>
  <si>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</si>
  <si>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</si>
  <si>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</si>
  <si>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</si>
  <si>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</si>
  <si>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</si>
  <si>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</si>
  <si>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</si>
  <si>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</si>
  <si>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</si>
  <si>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</si>
  <si>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</si>
  <si>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</si>
  <si>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</si>
  <si>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</si>
  <si>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</si>
  <si>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</si>
  <si>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</si>
  <si>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</si>
  <si>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</si>
  <si>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</si>
  <si>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</si>
  <si>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</si>
  <si>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</si>
  <si>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</si>
  <si>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</si>
  <si>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</si>
  <si>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</si>
  <si>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</si>
  <si>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</si>
  <si>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</si>
  <si>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</si>
  <si>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</si>
  <si>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</si>
  <si>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</si>
  <si>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</si>
  <si>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</si>
  <si>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</si>
  <si>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</si>
  <si>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</si>
  <si>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</si>
  <si>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</si>
  <si>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</si>
  <si>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</si>
  <si>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</si>
  <si>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</si>
  <si>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</si>
  <si>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</si>
  <si>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</si>
  <si>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</si>
  <si>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</si>
  <si>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</si>
  <si>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</si>
  <si>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</si>
  <si>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</si>
  <si>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</si>
  <si>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</si>
  <si>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</si>
  <si>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</si>
  <si>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</si>
  <si>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</si>
  <si>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</si>
  <si>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</si>
  <si>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</si>
  <si>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</si>
  <si>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</si>
  <si>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</si>
  <si>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</si>
  <si>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</si>
  <si>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</si>
  <si>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</si>
  <si>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</si>
  <si>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</si>
  <si>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</si>
  <si>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</si>
  <si>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</si>
  <si>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</si>
  <si>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</si>
  <si>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</si>
  <si>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</si>
  <si>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</si>
  <si>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</si>
  <si>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</si>
  <si>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</si>
  <si>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</si>
  <si>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</si>
  <si>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</si>
  <si>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</si>
  <si>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</si>
  <si>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</si>
  <si>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</si>
  <si>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</si>
  <si>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</si>
  <si>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</si>
  <si>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</si>
  <si>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</si>
  <si>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</si>
  <si>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</si>
  <si>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</si>
  <si>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</si>
  <si>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</si>
  <si>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</si>
  <si>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</si>
  <si>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</si>
  <si>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</si>
  <si>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</si>
  <si>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</si>
  <si>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</si>
  <si>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</si>
  <si>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</si>
  <si>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</si>
  <si>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</si>
  <si>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</si>
  <si>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</si>
  <si>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</si>
  <si>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</si>
  <si>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</si>
  <si>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</si>
  <si>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</si>
  <si>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</si>
  <si>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</si>
  <si>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</si>
  <si>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</si>
  <si>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</si>
  <si>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</si>
  <si>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</si>
  <si>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</si>
  <si>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</si>
  <si>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</si>
  <si>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</si>
  <si>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</si>
  <si>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</si>
  <si>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</si>
  <si>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</si>
  <si>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</si>
  <si>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</si>
  <si>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</si>
  <si>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</si>
  <si>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</si>
  <si>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</si>
  <si>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</si>
  <si>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</si>
  <si>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</si>
  <si>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</si>
  <si>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</si>
  <si>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</si>
  <si>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</si>
  <si>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</si>
  <si>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</si>
  <si>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</si>
  <si>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</si>
  <si>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</si>
  <si>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</si>
  <si>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</si>
  <si>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</si>
  <si>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</si>
  <si>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</si>
  <si>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</si>
  <si>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</si>
  <si>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</si>
  <si>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</si>
  <si>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</si>
  <si>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</si>
  <si>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</si>
  <si>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</si>
  <si>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</si>
  <si>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</si>
  <si>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</si>
  <si>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</si>
  <si>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</si>
  <si>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</si>
  <si>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</si>
  <si>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</si>
  <si>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</si>
  <si>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</si>
  <si>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</si>
  <si>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</si>
  <si>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</si>
  <si>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</si>
  <si>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</si>
  <si>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</si>
  <si>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</si>
  <si>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</si>
  <si>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</si>
  <si>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</si>
  <si>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</si>
  <si>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</si>
  <si>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</si>
  <si>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</si>
  <si>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</si>
  <si>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</si>
  <si>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</si>
  <si>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</si>
  <si>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</si>
  <si>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</si>
  <si>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</si>
  <si>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</si>
  <si>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</si>
  <si>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</si>
  <si>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</si>
  <si>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</si>
  <si>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</si>
  <si>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</si>
  <si>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</si>
  <si>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</si>
  <si>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</si>
  <si>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</si>
  <si>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</si>
  <si>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</si>
  <si>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</si>
  <si>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</si>
  <si>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</si>
  <si>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</si>
  <si>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</si>
  <si>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</si>
  <si>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</si>
  <si>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</si>
  <si>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</si>
  <si>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</si>
  <si>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</si>
  <si>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</si>
  <si>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</si>
  <si>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</si>
  <si>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</si>
  <si>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</si>
  <si>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</si>
  <si>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</si>
  <si>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</si>
  <si>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</si>
  <si>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</si>
  <si>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</si>
  <si>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</si>
  <si>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</si>
  <si>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</si>
  <si>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</si>
  <si>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</si>
  <si>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</si>
  <si>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</si>
  <si>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</si>
  <si>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</si>
  <si>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</si>
  <si>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</si>
  <si>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</si>
  <si>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</si>
  <si>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</si>
  <si>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</si>
  <si>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</si>
  <si>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</si>
  <si>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</si>
  <si>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</si>
  <si>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</si>
  <si>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</si>
  <si>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</si>
  <si>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</si>
  <si>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</si>
  <si>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</si>
  <si>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</si>
  <si>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</si>
  <si>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</si>
  <si>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</si>
  <si>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</si>
  <si>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</si>
  <si>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</si>
  <si>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</si>
  <si>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</si>
  <si>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</si>
  <si>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</si>
  <si>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</si>
  <si>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</si>
  <si>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</si>
  <si>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</si>
  <si>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</si>
  <si>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</si>
  <si>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</si>
  <si>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</si>
  <si>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</si>
  <si>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</si>
  <si>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</si>
  <si>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</si>
  <si>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</si>
  <si>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</si>
  <si>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</si>
  <si>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</si>
  <si>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</si>
  <si>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</si>
  <si>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</si>
  <si>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</si>
  <si>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</si>
  <si>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</si>
  <si>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</si>
  <si>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</si>
  <si>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</si>
  <si>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</si>
  <si>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</si>
  <si>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</si>
  <si>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</si>
  <si>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</si>
  <si>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</si>
  <si>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</si>
  <si>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</si>
  <si>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</si>
  <si>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</si>
  <si>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</si>
  <si>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</si>
  <si>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</si>
  <si>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</si>
  <si>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</si>
  <si>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</si>
  <si>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</si>
  <si>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</si>
  <si>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</si>
  <si>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</si>
  <si>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</si>
  <si>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</si>
  <si>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</si>
  <si>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</si>
  <si>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</si>
  <si>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</si>
  <si>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</si>
  <si>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</si>
  <si>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</si>
  <si>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</si>
  <si>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</si>
  <si>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</si>
  <si>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</si>
  <si>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</si>
  <si>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</si>
  <si>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</si>
  <si>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</si>
  <si>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</si>
  <si>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</si>
  <si>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</si>
  <si>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</si>
  <si>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</si>
  <si>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</si>
  <si>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</si>
  <si>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</si>
  <si>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</si>
  <si>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</si>
  <si>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</si>
  <si>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</si>
  <si>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</si>
  <si>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</si>
  <si>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</si>
  <si>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</si>
  <si>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</si>
  <si>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</si>
  <si>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</si>
  <si>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</si>
  <si>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</si>
  <si>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</si>
  <si>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</si>
  <si>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</si>
  <si>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</si>
  <si>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</si>
  <si>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</si>
  <si>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</si>
  <si>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</si>
  <si>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</si>
  <si>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</si>
  <si>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</si>
  <si>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</si>
  <si>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</si>
  <si>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</si>
  <si>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</si>
  <si>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</si>
  <si>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</si>
  <si>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</si>
  <si>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</si>
  <si>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</si>
  <si>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</si>
  <si>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</si>
  <si>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</si>
  <si>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</si>
  <si>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</si>
  <si>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</si>
  <si>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</si>
  <si>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</si>
  <si>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</si>
  <si>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</si>
  <si>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76.26.14.106</t>
  </si>
  <si>
    <t>Prestar el servicio de educacion inicial en el marco de la atencion integral a niños y niñas menores de 5 años, de conformidad con el manual operativo de la modalidad y las directrices establecidas por el ICBF, en armonia con la politica de estado para el desarrollo integral de la primera infancia "de cero a siempre" en el servicio centros de desarrollo infantil.</t>
  </si>
  <si>
    <t>76.26.14.548</t>
  </si>
  <si>
    <t>76.26.13.683</t>
  </si>
  <si>
    <t>76.26.14.902</t>
  </si>
  <si>
    <t>Prestar el servicio de educacion inicial en el marco de la atencion integral a niños y niñas menores de 5 años, de conformidad con el manual operativo de la modalidad y las directrices establecidas por el ICBF, en armonia con la politica de estado para el</t>
  </si>
  <si>
    <t>76.26.16.388</t>
  </si>
  <si>
    <t>76.26.16.1071</t>
  </si>
  <si>
    <t>76.26.16.1233</t>
  </si>
  <si>
    <t>76.26.17.1079</t>
  </si>
  <si>
    <t>76.26.18.463</t>
  </si>
  <si>
    <t>76.26.19.0173</t>
  </si>
  <si>
    <t>MEDARDO CHAVERRA ANDRADE</t>
  </si>
  <si>
    <t xml:space="preserve">Cra  57 Nº 05-60  Calle Inderena piso 2 Barrio Gran Colombiana </t>
  </si>
  <si>
    <t>3218390492 - 3128468874</t>
  </si>
  <si>
    <t>yineth87@gmail.com</t>
  </si>
  <si>
    <t>Calle inderena -Barrio gran colombiana</t>
  </si>
  <si>
    <t>2021-76-10001936</t>
  </si>
  <si>
    <t>76.26.20.385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</si>
</sst>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0" xfId="0"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6" zoomScale="70" zoomScaleNormal="70" zoomScaleSheetLayoutView="40" zoomScalePageLayoutView="40" workbookViewId="0">
      <selection activeCell="N124" sqref="N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2" t="s">
        <v>1033</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900419957</v>
      </c>
      <c r="C20" s="5"/>
      <c r="D20" s="73"/>
      <c r="E20" s="5"/>
      <c r="F20" s="5"/>
      <c r="G20" s="5"/>
      <c r="H20" s="241"/>
      <c r="I20" s="146" t="s">
        <v>1155</v>
      </c>
      <c r="J20" s="147" t="s">
        <v>1039</v>
      </c>
      <c r="K20" s="148">
        <v>4201730946</v>
      </c>
      <c r="L20" s="149">
        <v>44188</v>
      </c>
      <c r="M20" s="149">
        <v>44561</v>
      </c>
      <c r="N20" s="132">
        <f>+(M20-L20)/30</f>
        <v>12.433333333333334</v>
      </c>
      <c r="O20" s="135"/>
      <c r="U20" s="131"/>
      <c r="V20" s="104">
        <f ca="1">NOW()</f>
        <v>44188.748903125001</v>
      </c>
      <c r="W20" s="104">
        <f ca="1">NOW()</f>
        <v>44188.748903125001</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CORPORACION EDUCATIVA LA SABIDURIA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2680</v>
      </c>
      <c r="E48" s="142">
        <v>41548</v>
      </c>
      <c r="F48" s="142">
        <v>41851</v>
      </c>
      <c r="G48" s="157">
        <f>IF(AND(E48&lt;&gt;"",F48&lt;&gt;""),((F48-E48)/30),"")</f>
        <v>10.1</v>
      </c>
      <c r="H48" s="113" t="s">
        <v>2678</v>
      </c>
      <c r="I48" s="112" t="s">
        <v>1155</v>
      </c>
      <c r="J48" s="112" t="s">
        <v>1039</v>
      </c>
      <c r="K48" s="115">
        <v>768126786</v>
      </c>
      <c r="L48" s="114" t="s">
        <v>1148</v>
      </c>
      <c r="M48" s="116">
        <v>1</v>
      </c>
      <c r="N48" s="114" t="s">
        <v>27</v>
      </c>
      <c r="O48" s="114" t="s">
        <v>26</v>
      </c>
      <c r="P48" s="78"/>
    </row>
    <row r="49" spans="1:16" s="6" customFormat="1" ht="24.75" customHeight="1" x14ac:dyDescent="0.25">
      <c r="A49" s="140">
        <v>2</v>
      </c>
      <c r="B49" s="110" t="s">
        <v>2665</v>
      </c>
      <c r="C49" s="111" t="s">
        <v>31</v>
      </c>
      <c r="D49" s="119" t="s">
        <v>2677</v>
      </c>
      <c r="E49" s="142">
        <v>41653</v>
      </c>
      <c r="F49" s="142">
        <v>41851</v>
      </c>
      <c r="G49" s="157">
        <f>IF(AND(E49&lt;&gt;"",F49&lt;&gt;""),((F49-E49)/30),"")</f>
        <v>6.6</v>
      </c>
      <c r="H49" s="120" t="s">
        <v>2678</v>
      </c>
      <c r="I49" s="112" t="s">
        <v>1155</v>
      </c>
      <c r="J49" s="112" t="s">
        <v>1039</v>
      </c>
      <c r="K49" s="115">
        <v>694658734</v>
      </c>
      <c r="L49" s="114" t="s">
        <v>1148</v>
      </c>
      <c r="M49" s="116">
        <v>1</v>
      </c>
      <c r="N49" s="114" t="s">
        <v>27</v>
      </c>
      <c r="O49" s="114" t="s">
        <v>26</v>
      </c>
      <c r="P49" s="78"/>
    </row>
    <row r="50" spans="1:16" s="6" customFormat="1" ht="24.75" customHeight="1" x14ac:dyDescent="0.25">
      <c r="A50" s="140">
        <v>3</v>
      </c>
      <c r="B50" s="120" t="s">
        <v>2665</v>
      </c>
      <c r="C50" s="111" t="s">
        <v>31</v>
      </c>
      <c r="D50" s="119" t="s">
        <v>2679</v>
      </c>
      <c r="E50" s="142">
        <v>41851</v>
      </c>
      <c r="F50" s="142">
        <v>41943</v>
      </c>
      <c r="G50" s="157">
        <f>IF(AND(E50&lt;&gt;"",F50&lt;&gt;""),((F50-E50)/30),"")</f>
        <v>3.0666666666666669</v>
      </c>
      <c r="H50" s="120" t="s">
        <v>2678</v>
      </c>
      <c r="I50" s="112" t="s">
        <v>1155</v>
      </c>
      <c r="J50" s="112" t="s">
        <v>1039</v>
      </c>
      <c r="K50" s="115">
        <v>730867150</v>
      </c>
      <c r="L50" s="114" t="s">
        <v>1148</v>
      </c>
      <c r="M50" s="116">
        <v>1</v>
      </c>
      <c r="N50" s="114" t="s">
        <v>27</v>
      </c>
      <c r="O50" s="114" t="s">
        <v>26</v>
      </c>
      <c r="P50" s="78"/>
    </row>
    <row r="51" spans="1:16" s="6" customFormat="1" ht="24.75" customHeight="1" outlineLevel="1" x14ac:dyDescent="0.25">
      <c r="A51" s="140">
        <v>4</v>
      </c>
      <c r="B51" s="110" t="s">
        <v>2665</v>
      </c>
      <c r="C51" s="111" t="s">
        <v>31</v>
      </c>
      <c r="D51" s="109" t="s">
        <v>2681</v>
      </c>
      <c r="E51" s="142">
        <v>42002</v>
      </c>
      <c r="F51" s="142">
        <v>42369</v>
      </c>
      <c r="G51" s="157">
        <f t="shared" ref="G51:G107" si="1">IF(AND(E51&lt;&gt;"",F51&lt;&gt;""),((F51-E51)/30),"")</f>
        <v>12.233333333333333</v>
      </c>
      <c r="H51" s="113" t="s">
        <v>2682</v>
      </c>
      <c r="I51" s="112" t="s">
        <v>1155</v>
      </c>
      <c r="J51" s="112" t="s">
        <v>1039</v>
      </c>
      <c r="K51" s="115">
        <v>3881299100</v>
      </c>
      <c r="L51" s="114" t="s">
        <v>1148</v>
      </c>
      <c r="M51" s="116">
        <v>1</v>
      </c>
      <c r="N51" s="114" t="s">
        <v>27</v>
      </c>
      <c r="O51" s="114" t="s">
        <v>26</v>
      </c>
      <c r="P51" s="78"/>
    </row>
    <row r="52" spans="1:16" s="7" customFormat="1" ht="24.75" customHeight="1" outlineLevel="1" x14ac:dyDescent="0.25">
      <c r="A52" s="141">
        <v>5</v>
      </c>
      <c r="B52" s="110" t="s">
        <v>2665</v>
      </c>
      <c r="C52" s="111" t="s">
        <v>31</v>
      </c>
      <c r="D52" s="109" t="s">
        <v>2683</v>
      </c>
      <c r="E52" s="142">
        <v>42398</v>
      </c>
      <c r="F52" s="142">
        <v>42674</v>
      </c>
      <c r="G52" s="157">
        <f t="shared" si="1"/>
        <v>9.1999999999999993</v>
      </c>
      <c r="H52" s="118" t="s">
        <v>2682</v>
      </c>
      <c r="I52" s="112" t="s">
        <v>1155</v>
      </c>
      <c r="J52" s="112" t="s">
        <v>1039</v>
      </c>
      <c r="K52" s="115">
        <v>7518969590</v>
      </c>
      <c r="L52" s="114" t="s">
        <v>1148</v>
      </c>
      <c r="M52" s="116">
        <v>1</v>
      </c>
      <c r="N52" s="114" t="s">
        <v>27</v>
      </c>
      <c r="O52" s="114" t="s">
        <v>26</v>
      </c>
      <c r="P52" s="79"/>
    </row>
    <row r="53" spans="1:16" s="7" customFormat="1" ht="24.75" customHeight="1" outlineLevel="1" x14ac:dyDescent="0.25">
      <c r="A53" s="141">
        <v>6</v>
      </c>
      <c r="B53" s="110" t="s">
        <v>2665</v>
      </c>
      <c r="C53" s="111" t="s">
        <v>31</v>
      </c>
      <c r="D53" s="109" t="s">
        <v>2684</v>
      </c>
      <c r="E53" s="142">
        <v>42671</v>
      </c>
      <c r="F53" s="142">
        <v>42719</v>
      </c>
      <c r="G53" s="157">
        <f t="shared" si="1"/>
        <v>1.6</v>
      </c>
      <c r="H53" s="118" t="s">
        <v>2682</v>
      </c>
      <c r="I53" s="112" t="s">
        <v>1155</v>
      </c>
      <c r="J53" s="112" t="s">
        <v>1039</v>
      </c>
      <c r="K53" s="115">
        <v>1240512010</v>
      </c>
      <c r="L53" s="114" t="s">
        <v>1148</v>
      </c>
      <c r="M53" s="116">
        <v>1</v>
      </c>
      <c r="N53" s="114" t="s">
        <v>27</v>
      </c>
      <c r="O53" s="114" t="s">
        <v>26</v>
      </c>
      <c r="P53" s="79"/>
    </row>
    <row r="54" spans="1:16" s="7" customFormat="1" ht="24.75" customHeight="1" outlineLevel="1" x14ac:dyDescent="0.25">
      <c r="A54" s="141">
        <v>7</v>
      </c>
      <c r="B54" s="110" t="s">
        <v>2665</v>
      </c>
      <c r="C54" s="111" t="s">
        <v>31</v>
      </c>
      <c r="D54" s="109" t="s">
        <v>2685</v>
      </c>
      <c r="E54" s="142">
        <v>42717</v>
      </c>
      <c r="F54" s="142">
        <v>43084</v>
      </c>
      <c r="G54" s="157">
        <f t="shared" si="1"/>
        <v>12.233333333333333</v>
      </c>
      <c r="H54" s="113" t="s">
        <v>2682</v>
      </c>
      <c r="I54" s="112" t="s">
        <v>1155</v>
      </c>
      <c r="J54" s="112" t="s">
        <v>1039</v>
      </c>
      <c r="K54" s="117">
        <v>2663702530</v>
      </c>
      <c r="L54" s="114" t="s">
        <v>1148</v>
      </c>
      <c r="M54" s="116">
        <v>1</v>
      </c>
      <c r="N54" s="114" t="s">
        <v>27</v>
      </c>
      <c r="O54" s="114" t="s">
        <v>26</v>
      </c>
      <c r="P54" s="79"/>
    </row>
    <row r="55" spans="1:16" s="7" customFormat="1" ht="24.75" customHeight="1" outlineLevel="1" x14ac:dyDescent="0.25">
      <c r="A55" s="141">
        <v>8</v>
      </c>
      <c r="B55" s="110" t="s">
        <v>2665</v>
      </c>
      <c r="C55" s="111" t="s">
        <v>31</v>
      </c>
      <c r="D55" s="109" t="s">
        <v>2686</v>
      </c>
      <c r="E55" s="142">
        <v>43070</v>
      </c>
      <c r="F55" s="142">
        <v>43312</v>
      </c>
      <c r="G55" s="157">
        <f t="shared" si="1"/>
        <v>8.0666666666666664</v>
      </c>
      <c r="H55" s="113" t="s">
        <v>2682</v>
      </c>
      <c r="I55" s="112" t="s">
        <v>1155</v>
      </c>
      <c r="J55" s="112" t="s">
        <v>1039</v>
      </c>
      <c r="K55" s="117">
        <v>6270749478</v>
      </c>
      <c r="L55" s="114" t="s">
        <v>1148</v>
      </c>
      <c r="M55" s="116">
        <v>1</v>
      </c>
      <c r="N55" s="114" t="s">
        <v>27</v>
      </c>
      <c r="O55" s="114" t="s">
        <v>26</v>
      </c>
      <c r="P55" s="79"/>
    </row>
    <row r="56" spans="1:16" s="7" customFormat="1" ht="24.75" customHeight="1" outlineLevel="1" x14ac:dyDescent="0.25">
      <c r="A56" s="141">
        <v>9</v>
      </c>
      <c r="B56" s="110" t="s">
        <v>2665</v>
      </c>
      <c r="C56" s="111" t="s">
        <v>31</v>
      </c>
      <c r="D56" s="109" t="s">
        <v>2687</v>
      </c>
      <c r="E56" s="142">
        <v>43395</v>
      </c>
      <c r="F56" s="142">
        <v>43434</v>
      </c>
      <c r="G56" s="157">
        <f t="shared" si="1"/>
        <v>1.3</v>
      </c>
      <c r="H56" s="113" t="s">
        <v>2682</v>
      </c>
      <c r="I56" s="112" t="s">
        <v>1155</v>
      </c>
      <c r="J56" s="112" t="s">
        <v>1039</v>
      </c>
      <c r="K56" s="117">
        <v>701052540</v>
      </c>
      <c r="L56" s="114" t="s">
        <v>1148</v>
      </c>
      <c r="M56" s="116">
        <v>1</v>
      </c>
      <c r="N56" s="114" t="s">
        <v>27</v>
      </c>
      <c r="O56" s="114" t="s">
        <v>26</v>
      </c>
      <c r="P56" s="79"/>
    </row>
    <row r="57" spans="1:16" s="7" customFormat="1" ht="24.75" customHeight="1" outlineLevel="1" x14ac:dyDescent="0.25">
      <c r="A57" s="141">
        <v>10</v>
      </c>
      <c r="B57" s="64" t="s">
        <v>2665</v>
      </c>
      <c r="C57" s="65" t="s">
        <v>31</v>
      </c>
      <c r="D57" s="63" t="s">
        <v>2688</v>
      </c>
      <c r="E57" s="142">
        <v>43486</v>
      </c>
      <c r="F57" s="142">
        <v>43812</v>
      </c>
      <c r="G57" s="157">
        <f t="shared" si="1"/>
        <v>10.866666666666667</v>
      </c>
      <c r="H57" s="64" t="s">
        <v>2682</v>
      </c>
      <c r="I57" s="63" t="s">
        <v>1155</v>
      </c>
      <c r="J57" s="63" t="s">
        <v>1039</v>
      </c>
      <c r="K57" s="66">
        <v>6952631076</v>
      </c>
      <c r="L57" s="65" t="s">
        <v>1148</v>
      </c>
      <c r="M57" s="67">
        <v>1</v>
      </c>
      <c r="N57" s="65" t="s">
        <v>27</v>
      </c>
      <c r="O57" s="65" t="s">
        <v>1148</v>
      </c>
      <c r="P57" s="79"/>
    </row>
    <row r="58" spans="1:16" s="7" customFormat="1" ht="24.75" customHeight="1" outlineLevel="1" x14ac:dyDescent="0.25">
      <c r="A58" s="141">
        <v>11</v>
      </c>
      <c r="B58" s="64" t="s">
        <v>2665</v>
      </c>
      <c r="C58" s="65" t="s">
        <v>31</v>
      </c>
      <c r="D58" s="63" t="s">
        <v>2695</v>
      </c>
      <c r="E58" s="142">
        <v>43886</v>
      </c>
      <c r="F58" s="142">
        <v>44196</v>
      </c>
      <c r="G58" s="157">
        <f t="shared" si="1"/>
        <v>10.333333333333334</v>
      </c>
      <c r="H58" s="64" t="s">
        <v>2682</v>
      </c>
      <c r="I58" s="63" t="s">
        <v>1155</v>
      </c>
      <c r="J58" s="63" t="s">
        <v>1039</v>
      </c>
      <c r="K58" s="66">
        <v>7983140153</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1"/>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1"/>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1"/>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1"/>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1"/>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1"/>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1"/>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1"/>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1"/>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1"/>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1"/>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1"/>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1"/>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1"/>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1"/>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1"/>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1"/>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1"/>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1"/>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1"/>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1"/>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1"/>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1"/>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1"/>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1"/>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1"/>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1"/>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1"/>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1"/>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1"/>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1"/>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1"/>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1"/>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1"/>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1"/>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1"/>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1"/>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2680</v>
      </c>
      <c r="E114" s="142">
        <v>41548</v>
      </c>
      <c r="F114" s="142">
        <v>41851</v>
      </c>
      <c r="G114" s="157">
        <f>IF(AND(E114&lt;&gt;"",F114&lt;&gt;""),((F114-E114)/30),"")</f>
        <v>10.1</v>
      </c>
      <c r="H114" s="120" t="s">
        <v>2678</v>
      </c>
      <c r="I114" s="119" t="s">
        <v>1155</v>
      </c>
      <c r="J114" s="119" t="s">
        <v>1039</v>
      </c>
      <c r="K114" s="121">
        <v>768126786</v>
      </c>
      <c r="L114" s="100">
        <f>+IF(AND(K114&gt;0,O114="Ejecución"),(K114/877802)*Tabla28[[#This Row],[% participación]],IF(AND(K114&gt;0,O114&lt;&gt;"Ejecución"),"-",""))</f>
        <v>875.05700146502284</v>
      </c>
      <c r="M114" s="122" t="s">
        <v>1148</v>
      </c>
      <c r="N114" s="170">
        <f>+IF(M118="No",1,IF(M118="Si","Ingrese %",""))</f>
        <v>1</v>
      </c>
      <c r="O114" s="159" t="s">
        <v>1150</v>
      </c>
      <c r="P114" s="78"/>
    </row>
    <row r="115" spans="1:16" s="6" customFormat="1" ht="24.75" customHeight="1" x14ac:dyDescent="0.25">
      <c r="A115" s="140">
        <v>2</v>
      </c>
      <c r="B115" s="158" t="s">
        <v>2665</v>
      </c>
      <c r="C115" s="160" t="s">
        <v>31</v>
      </c>
      <c r="D115" s="119" t="s">
        <v>2677</v>
      </c>
      <c r="E115" s="142">
        <v>41653</v>
      </c>
      <c r="F115" s="142">
        <v>41851</v>
      </c>
      <c r="G115" s="157">
        <f>IF(AND(E115&lt;&gt;"",F115&lt;&gt;""),((F115-E115)/30),"")</f>
        <v>6.6</v>
      </c>
      <c r="H115" s="120" t="s">
        <v>2678</v>
      </c>
      <c r="I115" s="63" t="s">
        <v>1155</v>
      </c>
      <c r="J115" s="63" t="s">
        <v>1039</v>
      </c>
      <c r="K115" s="121">
        <v>694658734</v>
      </c>
      <c r="L115" s="100">
        <f>+IF(AND(K115&gt;0,O115="Ejecución"),(K115/877802)*Tabla28[[#This Row],[% participación]],IF(AND(K115&gt;0,O115&lt;&gt;"Ejecución"),"-",""))</f>
        <v>791.36153027675948</v>
      </c>
      <c r="M115" s="65" t="s">
        <v>1148</v>
      </c>
      <c r="N115" s="170">
        <f>+IF(M118="No",1,IF(M118="Si","Ingrese %",""))</f>
        <v>1</v>
      </c>
      <c r="O115" s="159" t="s">
        <v>1150</v>
      </c>
      <c r="P115" s="78"/>
    </row>
    <row r="116" spans="1:16" s="6" customFormat="1" ht="24.75" customHeight="1" x14ac:dyDescent="0.25">
      <c r="A116" s="140">
        <v>3</v>
      </c>
      <c r="B116" s="158" t="s">
        <v>2665</v>
      </c>
      <c r="C116" s="160" t="s">
        <v>31</v>
      </c>
      <c r="D116" s="119" t="s">
        <v>2679</v>
      </c>
      <c r="E116" s="142">
        <v>41851</v>
      </c>
      <c r="F116" s="142">
        <v>41943</v>
      </c>
      <c r="G116" s="157">
        <f>IF(AND(E116&lt;&gt;"",F116&lt;&gt;""),((F116-E116)/30),"")</f>
        <v>3.0666666666666669</v>
      </c>
      <c r="H116" s="120" t="s">
        <v>2678</v>
      </c>
      <c r="I116" s="63" t="s">
        <v>1155</v>
      </c>
      <c r="J116" s="63" t="s">
        <v>1039</v>
      </c>
      <c r="K116" s="121">
        <v>730867150</v>
      </c>
      <c r="L116" s="100">
        <f>+IF(AND(K116&gt;0,O116="Ejecución"),(K116/877802)*Tabla28[[#This Row],[% participación]],IF(AND(K116&gt;0,O116&lt;&gt;"Ejecución"),"-",""))</f>
        <v>832.61048619164683</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9" t="s">
        <v>2681</v>
      </c>
      <c r="E117" s="142">
        <v>42002</v>
      </c>
      <c r="F117" s="142">
        <v>42369</v>
      </c>
      <c r="G117" s="157">
        <f t="shared" ref="G117:G159" si="2">IF(AND(E117&lt;&gt;"",F117&lt;&gt;""),((F117-E117)/30),"")</f>
        <v>12.233333333333333</v>
      </c>
      <c r="H117" s="120" t="s">
        <v>2678</v>
      </c>
      <c r="I117" s="63" t="s">
        <v>1155</v>
      </c>
      <c r="J117" s="63" t="s">
        <v>1039</v>
      </c>
      <c r="K117" s="121">
        <v>3881299100</v>
      </c>
      <c r="L117" s="100">
        <f>+IF(AND(K117&gt;0,O117="Ejecución"),(K117/877802)*Tabla28[[#This Row],[% participación]],IF(AND(K117&gt;0,O117&lt;&gt;"Ejecución"),"-",""))</f>
        <v>4421.6111378192345</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9" t="s">
        <v>2683</v>
      </c>
      <c r="E118" s="142">
        <v>42398</v>
      </c>
      <c r="F118" s="142">
        <v>42674</v>
      </c>
      <c r="G118" s="157">
        <f t="shared" si="2"/>
        <v>9.1999999999999993</v>
      </c>
      <c r="H118" s="120" t="s">
        <v>2678</v>
      </c>
      <c r="I118" s="63" t="s">
        <v>1155</v>
      </c>
      <c r="J118" s="63" t="s">
        <v>1039</v>
      </c>
      <c r="K118" s="121">
        <v>7518969590</v>
      </c>
      <c r="L118" s="100">
        <f>+IF(AND(K118&gt;0,O118="Ejecución"),(K118/877802)*Tabla28[[#This Row],[% participación]],IF(AND(K118&gt;0,O118&lt;&gt;"Ejecución"),"-",""))</f>
        <v>8565.6783534327787</v>
      </c>
      <c r="M118" s="65" t="s">
        <v>1148</v>
      </c>
      <c r="N118" s="170">
        <f t="shared" ref="N118:N160" si="3">+IF(M118="No",1,IF(M118="Si","Ingrese %",""))</f>
        <v>1</v>
      </c>
      <c r="O118" s="159" t="s">
        <v>1150</v>
      </c>
      <c r="P118" s="79"/>
    </row>
    <row r="119" spans="1:16" s="7" customFormat="1" ht="24.75" customHeight="1" outlineLevel="1" x14ac:dyDescent="0.25">
      <c r="A119" s="141">
        <v>6</v>
      </c>
      <c r="B119" s="158" t="s">
        <v>2665</v>
      </c>
      <c r="C119" s="160" t="s">
        <v>31</v>
      </c>
      <c r="D119" s="119" t="s">
        <v>2684</v>
      </c>
      <c r="E119" s="142">
        <v>42671</v>
      </c>
      <c r="F119" s="142">
        <v>42719</v>
      </c>
      <c r="G119" s="157">
        <f t="shared" si="2"/>
        <v>1.6</v>
      </c>
      <c r="H119" s="120" t="s">
        <v>2678</v>
      </c>
      <c r="I119" s="63" t="s">
        <v>1155</v>
      </c>
      <c r="J119" s="63" t="s">
        <v>1039</v>
      </c>
      <c r="K119" s="121">
        <v>1240512010</v>
      </c>
      <c r="L119" s="100">
        <f>+IF(AND(K119&gt;0,O119="Ejecución"),(K119/877802)*Tabla28[[#This Row],[% participación]],IF(AND(K119&gt;0,O119&lt;&gt;"Ejecución"),"-",""))</f>
        <v>1413.2025331452878</v>
      </c>
      <c r="M119" s="65" t="s">
        <v>1148</v>
      </c>
      <c r="N119" s="170">
        <f t="shared" si="3"/>
        <v>1</v>
      </c>
      <c r="O119" s="159" t="s">
        <v>1150</v>
      </c>
      <c r="P119" s="79"/>
    </row>
    <row r="120" spans="1:16" s="7" customFormat="1" ht="24.75" customHeight="1" outlineLevel="1" x14ac:dyDescent="0.25">
      <c r="A120" s="141">
        <v>7</v>
      </c>
      <c r="B120" s="158" t="s">
        <v>2665</v>
      </c>
      <c r="C120" s="160" t="s">
        <v>31</v>
      </c>
      <c r="D120" s="119" t="s">
        <v>2685</v>
      </c>
      <c r="E120" s="142">
        <v>42717</v>
      </c>
      <c r="F120" s="142">
        <v>43084</v>
      </c>
      <c r="G120" s="157">
        <f t="shared" si="2"/>
        <v>12.233333333333333</v>
      </c>
      <c r="H120" s="120" t="s">
        <v>2678</v>
      </c>
      <c r="I120" s="63" t="s">
        <v>1155</v>
      </c>
      <c r="J120" s="63" t="s">
        <v>1039</v>
      </c>
      <c r="K120" s="117">
        <v>2663702530</v>
      </c>
      <c r="L120" s="100">
        <f>+IF(AND(K120&gt;0,O120="Ejecución"),(K120/877802)*Tabla28[[#This Row],[% participación]],IF(AND(K120&gt;0,O120&lt;&gt;"Ejecución"),"-",""))</f>
        <v>3034.5140817633132</v>
      </c>
      <c r="M120" s="65" t="s">
        <v>1148</v>
      </c>
      <c r="N120" s="170">
        <f t="shared" si="3"/>
        <v>1</v>
      </c>
      <c r="O120" s="159" t="s">
        <v>1150</v>
      </c>
      <c r="P120" s="79"/>
    </row>
    <row r="121" spans="1:16" s="7" customFormat="1" ht="24.75" customHeight="1" outlineLevel="1" x14ac:dyDescent="0.25">
      <c r="A121" s="141">
        <v>8</v>
      </c>
      <c r="B121" s="158" t="s">
        <v>2665</v>
      </c>
      <c r="C121" s="160" t="s">
        <v>31</v>
      </c>
      <c r="D121" s="119" t="s">
        <v>2686</v>
      </c>
      <c r="E121" s="142">
        <v>43070</v>
      </c>
      <c r="F121" s="142">
        <v>43312</v>
      </c>
      <c r="G121" s="157">
        <f t="shared" si="2"/>
        <v>8.0666666666666664</v>
      </c>
      <c r="H121" s="120" t="s">
        <v>2678</v>
      </c>
      <c r="I121" s="63" t="s">
        <v>1155</v>
      </c>
      <c r="J121" s="63" t="s">
        <v>1039</v>
      </c>
      <c r="K121" s="117">
        <v>6270749478</v>
      </c>
      <c r="L121" s="100">
        <f>+IF(AND(K121&gt;0,O121="Ejecución"),(K121/877802)*Tabla28[[#This Row],[% participación]],IF(AND(K121&gt;0,O121&lt;&gt;"Ejecución"),"-",""))</f>
        <v>7143.6946805771686</v>
      </c>
      <c r="M121" s="65" t="s">
        <v>1148</v>
      </c>
      <c r="N121" s="170">
        <f t="shared" si="3"/>
        <v>1</v>
      </c>
      <c r="O121" s="159" t="s">
        <v>1150</v>
      </c>
      <c r="P121" s="79"/>
    </row>
    <row r="122" spans="1:16" s="7" customFormat="1" ht="24.75" customHeight="1" outlineLevel="1" x14ac:dyDescent="0.25">
      <c r="A122" s="141">
        <v>9</v>
      </c>
      <c r="B122" s="158" t="s">
        <v>2665</v>
      </c>
      <c r="C122" s="160" t="s">
        <v>31</v>
      </c>
      <c r="D122" s="119" t="s">
        <v>2687</v>
      </c>
      <c r="E122" s="142">
        <v>43395</v>
      </c>
      <c r="F122" s="142">
        <v>43434</v>
      </c>
      <c r="G122" s="157">
        <f t="shared" si="2"/>
        <v>1.3</v>
      </c>
      <c r="H122" s="120" t="s">
        <v>2678</v>
      </c>
      <c r="I122" s="63" t="s">
        <v>1155</v>
      </c>
      <c r="J122" s="63" t="s">
        <v>1039</v>
      </c>
      <c r="K122" s="117">
        <v>701052540</v>
      </c>
      <c r="L122" s="100">
        <f>+IF(AND(K122&gt;0,O122="Ejecución"),(K122/877802)*Tabla28[[#This Row],[% participación]],IF(AND(K122&gt;0,O122&lt;&gt;"Ejecución"),"-",""))</f>
        <v>798.64541206331273</v>
      </c>
      <c r="M122" s="65" t="s">
        <v>1148</v>
      </c>
      <c r="N122" s="170">
        <f t="shared" si="3"/>
        <v>1</v>
      </c>
      <c r="O122" s="159" t="s">
        <v>1150</v>
      </c>
      <c r="P122" s="79"/>
    </row>
    <row r="123" spans="1:16" s="7" customFormat="1" ht="24.75" customHeight="1" outlineLevel="1" x14ac:dyDescent="0.25">
      <c r="A123" s="141">
        <v>10</v>
      </c>
      <c r="B123" s="158" t="s">
        <v>2665</v>
      </c>
      <c r="C123" s="160" t="s">
        <v>31</v>
      </c>
      <c r="D123" s="119" t="s">
        <v>2688</v>
      </c>
      <c r="E123" s="142">
        <v>43486</v>
      </c>
      <c r="F123" s="142">
        <v>43812</v>
      </c>
      <c r="G123" s="157">
        <f t="shared" si="2"/>
        <v>10.866666666666667</v>
      </c>
      <c r="H123" s="120" t="s">
        <v>2678</v>
      </c>
      <c r="I123" s="63" t="s">
        <v>1155</v>
      </c>
      <c r="J123" s="63" t="s">
        <v>1039</v>
      </c>
      <c r="K123" s="121">
        <v>6952631076</v>
      </c>
      <c r="L123" s="100">
        <f>+IF(AND(K123&gt;0,O123="Ejecución"),(K123/877802)*Tabla28[[#This Row],[% participación]],IF(AND(K123&gt;0,O123&lt;&gt;"Ejecución"),"-",""))</f>
        <v>7920.5003816350381</v>
      </c>
      <c r="M123" s="65" t="s">
        <v>1148</v>
      </c>
      <c r="N123" s="170">
        <f t="shared" si="3"/>
        <v>1</v>
      </c>
      <c r="O123" s="159" t="s">
        <v>1150</v>
      </c>
      <c r="P123" s="79"/>
    </row>
    <row r="124" spans="1:16" s="7" customFormat="1" ht="24.75" customHeight="1" outlineLevel="1" x14ac:dyDescent="0.25">
      <c r="A124" s="141">
        <v>11</v>
      </c>
      <c r="B124" s="158" t="s">
        <v>2665</v>
      </c>
      <c r="C124" s="160" t="s">
        <v>31</v>
      </c>
      <c r="D124" s="63" t="s">
        <v>2695</v>
      </c>
      <c r="E124" s="142">
        <v>43886</v>
      </c>
      <c r="F124" s="142">
        <v>44196</v>
      </c>
      <c r="G124" s="157">
        <f t="shared" si="2"/>
        <v>10.333333333333334</v>
      </c>
      <c r="H124" s="64" t="s">
        <v>2682</v>
      </c>
      <c r="I124" s="63" t="s">
        <v>1155</v>
      </c>
      <c r="J124" s="63" t="s">
        <v>1039</v>
      </c>
      <c r="K124" s="68">
        <v>7983140153</v>
      </c>
      <c r="L124" s="100">
        <f>+IF(AND(K124&gt;0,O124="Ejecución"),(K124/877802)*Tabla28[[#This Row],[% participación]],IF(AND(K124&gt;0,O124&lt;&gt;"Ejecución"),"-",""))</f>
        <v>9094.4656687954684</v>
      </c>
      <c r="M124" s="65" t="s">
        <v>1148</v>
      </c>
      <c r="N124" s="170">
        <f t="shared" si="3"/>
        <v>1</v>
      </c>
      <c r="O124" s="159" t="s">
        <v>1150</v>
      </c>
      <c r="P124" s="79"/>
    </row>
    <row r="125" spans="1:16" s="7" customFormat="1" ht="24.75" customHeight="1" outlineLevel="1" x14ac:dyDescent="0.25">
      <c r="A125" s="141">
        <v>12</v>
      </c>
      <c r="B125" s="158" t="s">
        <v>2665</v>
      </c>
      <c r="C125" s="160" t="s">
        <v>31</v>
      </c>
      <c r="D125" s="63"/>
      <c r="E125" s="142"/>
      <c r="F125" s="142"/>
      <c r="G125" s="157" t="str">
        <f t="shared" si="2"/>
        <v/>
      </c>
      <c r="H125" s="64"/>
      <c r="I125" s="63"/>
      <c r="J125" s="63"/>
      <c r="K125" s="68"/>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2665</v>
      </c>
      <c r="C126" s="160" t="s">
        <v>31</v>
      </c>
      <c r="D126" s="63"/>
      <c r="E126" s="142"/>
      <c r="F126" s="142"/>
      <c r="G126" s="157" t="str">
        <f t="shared" si="2"/>
        <v/>
      </c>
      <c r="H126" s="64"/>
      <c r="I126" s="63"/>
      <c r="J126" s="63"/>
      <c r="K126" s="68"/>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2665</v>
      </c>
      <c r="C127" s="160" t="s">
        <v>31</v>
      </c>
      <c r="D127" s="63"/>
      <c r="E127" s="142"/>
      <c r="F127" s="142"/>
      <c r="G127" s="157" t="str">
        <f t="shared" si="2"/>
        <v/>
      </c>
      <c r="H127" s="64"/>
      <c r="I127" s="63"/>
      <c r="J127" s="63"/>
      <c r="K127" s="68"/>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2665</v>
      </c>
      <c r="C128" s="160" t="s">
        <v>31</v>
      </c>
      <c r="D128" s="63"/>
      <c r="E128" s="142"/>
      <c r="F128" s="142"/>
      <c r="G128" s="157" t="str">
        <f t="shared" si="2"/>
        <v/>
      </c>
      <c r="H128" s="64"/>
      <c r="I128" s="63"/>
      <c r="J128" s="63"/>
      <c r="K128" s="68"/>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2665</v>
      </c>
      <c r="C129" s="160" t="s">
        <v>31</v>
      </c>
      <c r="D129" s="63"/>
      <c r="E129" s="142"/>
      <c r="F129" s="142"/>
      <c r="G129" s="157" t="str">
        <f t="shared" si="2"/>
        <v/>
      </c>
      <c r="H129" s="64"/>
      <c r="I129" s="63"/>
      <c r="J129" s="63"/>
      <c r="K129" s="68"/>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2665</v>
      </c>
      <c r="C130" s="160" t="s">
        <v>31</v>
      </c>
      <c r="D130" s="63"/>
      <c r="E130" s="142"/>
      <c r="F130" s="142"/>
      <c r="G130" s="157" t="str">
        <f t="shared" si="2"/>
        <v/>
      </c>
      <c r="H130" s="64"/>
      <c r="I130" s="63"/>
      <c r="J130" s="63"/>
      <c r="K130" s="68"/>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2665</v>
      </c>
      <c r="C131" s="160" t="s">
        <v>31</v>
      </c>
      <c r="D131" s="63"/>
      <c r="E131" s="142"/>
      <c r="F131" s="142"/>
      <c r="G131" s="157" t="str">
        <f t="shared" si="2"/>
        <v/>
      </c>
      <c r="H131" s="64"/>
      <c r="I131" s="63"/>
      <c r="J131" s="63"/>
      <c r="K131" s="68"/>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2665</v>
      </c>
      <c r="C132" s="160" t="s">
        <v>31</v>
      </c>
      <c r="D132" s="63"/>
      <c r="E132" s="142"/>
      <c r="F132" s="142"/>
      <c r="G132" s="157" t="str">
        <f t="shared" si="2"/>
        <v/>
      </c>
      <c r="H132" s="64"/>
      <c r="I132" s="63"/>
      <c r="J132" s="63"/>
      <c r="K132" s="68"/>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2665</v>
      </c>
      <c r="C133" s="160" t="s">
        <v>31</v>
      </c>
      <c r="D133" s="63"/>
      <c r="E133" s="142"/>
      <c r="F133" s="142"/>
      <c r="G133" s="157" t="str">
        <f t="shared" si="2"/>
        <v/>
      </c>
      <c r="H133" s="64"/>
      <c r="I133" s="63"/>
      <c r="J133" s="63"/>
      <c r="K133" s="68"/>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2665</v>
      </c>
      <c r="C134" s="160" t="s">
        <v>31</v>
      </c>
      <c r="D134" s="63"/>
      <c r="E134" s="142"/>
      <c r="F134" s="142"/>
      <c r="G134" s="157" t="str">
        <f t="shared" si="2"/>
        <v/>
      </c>
      <c r="H134" s="64"/>
      <c r="I134" s="63"/>
      <c r="J134" s="63"/>
      <c r="K134" s="68"/>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2665</v>
      </c>
      <c r="C135" s="160" t="s">
        <v>31</v>
      </c>
      <c r="D135" s="63"/>
      <c r="E135" s="142"/>
      <c r="F135" s="142"/>
      <c r="G135" s="157" t="str">
        <f t="shared" si="2"/>
        <v/>
      </c>
      <c r="H135" s="64"/>
      <c r="I135" s="63"/>
      <c r="J135" s="63"/>
      <c r="K135" s="68"/>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2665</v>
      </c>
      <c r="C136" s="160" t="s">
        <v>31</v>
      </c>
      <c r="D136" s="63"/>
      <c r="E136" s="142"/>
      <c r="F136" s="142"/>
      <c r="G136" s="157" t="str">
        <f t="shared" si="2"/>
        <v/>
      </c>
      <c r="H136" s="64"/>
      <c r="I136" s="63"/>
      <c r="J136" s="63"/>
      <c r="K136" s="68"/>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2665</v>
      </c>
      <c r="C137" s="160" t="s">
        <v>31</v>
      </c>
      <c r="D137" s="63"/>
      <c r="E137" s="142"/>
      <c r="F137" s="142"/>
      <c r="G137" s="157" t="str">
        <f t="shared" si="2"/>
        <v/>
      </c>
      <c r="H137" s="64"/>
      <c r="I137" s="63"/>
      <c r="J137" s="63"/>
      <c r="K137" s="68"/>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2665</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2665</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2665</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2665</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2665</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2665</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2665</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2665</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2665</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2665</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2665</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2665</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2665</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2665</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2665</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2665</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2665</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2665</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2665</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2665</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2665</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2665</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2665</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210086547.30000001</v>
      </c>
      <c r="F185" s="92"/>
      <c r="G185" s="93"/>
      <c r="H185" s="88"/>
      <c r="I185" s="90" t="s">
        <v>2627</v>
      </c>
      <c r="J185" s="163">
        <f>+SUM(M179:M183)</f>
        <v>0.02</v>
      </c>
      <c r="K185" s="234" t="s">
        <v>2628</v>
      </c>
      <c r="L185" s="234"/>
      <c r="M185" s="94">
        <f>+J185*(SUM(K20:K35))</f>
        <v>84034618.920000002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3">
        <v>40676</v>
      </c>
      <c r="D193" s="5"/>
      <c r="E193" s="174">
        <v>40708</v>
      </c>
      <c r="F193" s="5"/>
      <c r="G193" s="5"/>
      <c r="H193" s="144" t="s">
        <v>2689</v>
      </c>
      <c r="J193" s="5"/>
      <c r="K193" s="124">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2693</v>
      </c>
      <c r="L211" s="21"/>
      <c r="M211" s="21"/>
      <c r="N211" s="21"/>
      <c r="O211" s="8"/>
    </row>
    <row r="212" spans="1:15" x14ac:dyDescent="0.25">
      <c r="A212" s="9"/>
      <c r="B212" s="27" t="s">
        <v>2619</v>
      </c>
      <c r="C212" s="144" t="s">
        <v>2689</v>
      </c>
      <c r="D212" s="21"/>
      <c r="G212" s="27" t="s">
        <v>2621</v>
      </c>
      <c r="H212" s="145" t="s">
        <v>2691</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YADIRA</cp:lastModifiedBy>
  <cp:lastPrinted>2020-12-23T22:52:27Z</cp:lastPrinted>
  <dcterms:created xsi:type="dcterms:W3CDTF">2020-10-14T21:57:42Z</dcterms:created>
  <dcterms:modified xsi:type="dcterms:W3CDTF">2020-12-23T23:33:24Z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